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H\Desktop\GPUG Summit\Presentation\"/>
    </mc:Choice>
  </mc:AlternateContent>
  <xr:revisionPtr revIDLastSave="0" documentId="10_ncr:100000_{DDEDF52E-8233-40B9-A8F0-BBEA5961D91D}" xr6:coauthVersionLast="31" xr6:coauthVersionMax="31" xr10:uidLastSave="{00000000-0000-0000-0000-000000000000}"/>
  <bookViews>
    <workbookView xWindow="0" yWindow="0" windowWidth="23040" windowHeight="8280" firstSheet="1" activeTab="1" xr2:uid="{21896641-D22F-4693-A7B3-5F6D1E3DE31A}"/>
  </bookViews>
  <sheets>
    <sheet name="Options" sheetId="1" state="hidden" r:id="rId1"/>
    <sheet name="00" sheetId="2" r:id="rId2"/>
    <sheet name="01" sheetId="354" r:id="rId3"/>
    <sheet name="02" sheetId="355" r:id="rId4"/>
    <sheet name="03" sheetId="356" r:id="rId5"/>
    <sheet name="04" sheetId="357" r:id="rId6"/>
    <sheet name="05" sheetId="358" r:id="rId7"/>
    <sheet name="06" sheetId="359" r:id="rId8"/>
    <sheet name="07" sheetId="360" r:id="rId9"/>
    <sheet name="08" sheetId="361" state="hidden" r:id="rId10"/>
    <sheet name="09" sheetId="362" state="hidden" r:id="rId11"/>
    <sheet name="99" sheetId="363" state="hidden" r:id="rId12"/>
    <sheet name="Sheet68" sheetId="352" state="veryHidden" r:id="rId13"/>
    <sheet name="Sheet69" sheetId="353" state="veryHidden" r:id="rId14"/>
    <sheet name="Sheet80" sheetId="364" state="veryHidden" r:id="rId15"/>
    <sheet name="Sheet81" sheetId="365" state="veryHidden" r:id="rId16"/>
    <sheet name="Sheet82" sheetId="366" state="veryHidden" r:id="rId17"/>
    <sheet name="Sheet83" sheetId="367" state="veryHidden" r:id="rId18"/>
    <sheet name="Sheet84" sheetId="368" state="veryHidden" r:id="rId19"/>
    <sheet name="Sheet85" sheetId="369" state="veryHidden" r:id="rId20"/>
    <sheet name="Sheet86" sheetId="370" state="veryHidden" r:id="rId21"/>
    <sheet name="Sheet87" sheetId="371" state="veryHidden" r:id="rId22"/>
    <sheet name="Sheet88" sheetId="372" state="veryHidden" r:id="rId23"/>
    <sheet name="Sheet89" sheetId="373" state="veryHidden" r:id="rId24"/>
    <sheet name="Sheet90" sheetId="374" state="veryHidden" r:id="rId2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63" l="1"/>
  <c r="E13" i="362"/>
  <c r="E14" i="362"/>
  <c r="E15" i="362"/>
  <c r="E16" i="362"/>
  <c r="E13" i="361"/>
  <c r="E14" i="361"/>
  <c r="E15" i="361"/>
  <c r="E16" i="361"/>
  <c r="E13" i="360"/>
  <c r="E14" i="360"/>
  <c r="E15" i="360"/>
  <c r="E16" i="360"/>
  <c r="E17" i="360"/>
  <c r="E13" i="359"/>
  <c r="E14" i="359"/>
  <c r="E15" i="359"/>
  <c r="E16" i="359"/>
  <c r="E17" i="359"/>
  <c r="E13" i="358"/>
  <c r="E14" i="358"/>
  <c r="E15" i="358"/>
  <c r="E16" i="358"/>
  <c r="E17" i="358"/>
  <c r="E18" i="358"/>
  <c r="E19" i="358"/>
  <c r="E13" i="357"/>
  <c r="E14" i="357"/>
  <c r="E15" i="357"/>
  <c r="E16" i="357"/>
  <c r="E17" i="357"/>
  <c r="E18" i="357"/>
  <c r="E19" i="357"/>
  <c r="E20" i="357"/>
  <c r="E13" i="356"/>
  <c r="E14" i="356"/>
  <c r="E15" i="356"/>
  <c r="E16" i="356"/>
  <c r="E17" i="356"/>
  <c r="E18" i="356"/>
  <c r="E13" i="355"/>
  <c r="E14" i="355"/>
  <c r="E15" i="355"/>
  <c r="E16" i="355"/>
  <c r="E17" i="355"/>
  <c r="E18" i="355"/>
  <c r="E19" i="355"/>
  <c r="E20" i="355"/>
  <c r="E21" i="355"/>
  <c r="E22" i="355"/>
  <c r="E23" i="355"/>
  <c r="E24" i="355"/>
  <c r="E25" i="355"/>
  <c r="E26" i="355"/>
  <c r="E27" i="355"/>
  <c r="E28" i="355"/>
  <c r="E13" i="354"/>
  <c r="E14" i="354"/>
  <c r="E15" i="354"/>
  <c r="E16" i="354"/>
  <c r="E17" i="354"/>
  <c r="E18" i="354"/>
  <c r="E19" i="354"/>
  <c r="E20" i="354"/>
  <c r="E21" i="354"/>
  <c r="E22" i="354"/>
  <c r="E23" i="354"/>
  <c r="E24" i="354"/>
  <c r="E25" i="354"/>
  <c r="E26" i="354"/>
  <c r="E27" i="354"/>
  <c r="E28" i="354"/>
  <c r="E29" i="354"/>
  <c r="E30" i="354"/>
  <c r="E31" i="354"/>
  <c r="E32" i="354"/>
  <c r="E33" i="354"/>
  <c r="E34" i="354"/>
  <c r="E35" i="354"/>
  <c r="E36" i="354"/>
  <c r="E37" i="354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G9" i="363"/>
  <c r="H9" i="2"/>
  <c r="I9" i="2"/>
  <c r="J9" i="2"/>
  <c r="K9" i="2"/>
  <c r="L9" i="2"/>
  <c r="M9" i="2"/>
  <c r="C8" i="363"/>
  <c r="C5" i="363"/>
  <c r="C6" i="363"/>
  <c r="C7" i="363"/>
  <c r="C9" i="363"/>
  <c r="F12" i="363" l="1"/>
  <c r="C8" i="362"/>
  <c r="C5" i="362"/>
  <c r="C6" i="362"/>
  <c r="C7" i="362"/>
  <c r="C9" i="362"/>
  <c r="F15" i="362" l="1"/>
  <c r="E12" i="362"/>
  <c r="F12" i="362" s="1"/>
  <c r="F13" i="362"/>
  <c r="F14" i="362"/>
  <c r="F16" i="362"/>
  <c r="G9" i="362"/>
  <c r="C8" i="361"/>
  <c r="C5" i="361"/>
  <c r="C6" i="361"/>
  <c r="C7" i="361"/>
  <c r="C9" i="361"/>
  <c r="F15" i="361" l="1"/>
  <c r="E12" i="361"/>
  <c r="F12" i="361" s="1"/>
  <c r="F14" i="361"/>
  <c r="G9" i="361"/>
  <c r="F13" i="361"/>
  <c r="F16" i="361"/>
  <c r="C8" i="360"/>
  <c r="C5" i="360"/>
  <c r="C6" i="360"/>
  <c r="C7" i="360"/>
  <c r="C9" i="360"/>
  <c r="F16" i="360" l="1"/>
  <c r="F15" i="360"/>
  <c r="F13" i="360"/>
  <c r="E12" i="360"/>
  <c r="F12" i="360" s="1"/>
  <c r="G9" i="360"/>
  <c r="F14" i="360"/>
  <c r="F17" i="360"/>
  <c r="C8" i="359"/>
  <c r="C5" i="359"/>
  <c r="C6" i="359"/>
  <c r="C7" i="359"/>
  <c r="C9" i="359"/>
  <c r="F16" i="359" l="1"/>
  <c r="G9" i="359"/>
  <c r="F13" i="359"/>
  <c r="F15" i="359"/>
  <c r="E12" i="359"/>
  <c r="F12" i="359" s="1"/>
  <c r="F14" i="359"/>
  <c r="F17" i="359"/>
  <c r="C8" i="358"/>
  <c r="C5" i="358"/>
  <c r="C6" i="358"/>
  <c r="C7" i="358"/>
  <c r="C9" i="358"/>
  <c r="F19" i="358" l="1"/>
  <c r="F13" i="358"/>
  <c r="G9" i="358"/>
  <c r="F16" i="358"/>
  <c r="F15" i="358"/>
  <c r="F18" i="358"/>
  <c r="E12" i="358"/>
  <c r="F12" i="358" s="1"/>
  <c r="F17" i="358"/>
  <c r="F14" i="358"/>
  <c r="C8" i="357"/>
  <c r="C5" i="357"/>
  <c r="C6" i="357"/>
  <c r="C7" i="357"/>
  <c r="C9" i="357"/>
  <c r="F15" i="357" l="1"/>
  <c r="E12" i="357"/>
  <c r="F12" i="357" s="1"/>
  <c r="F20" i="357"/>
  <c r="F17" i="357"/>
  <c r="G9" i="357"/>
  <c r="F14" i="357"/>
  <c r="F19" i="357"/>
  <c r="F16" i="357"/>
  <c r="F13" i="357"/>
  <c r="F18" i="357"/>
  <c r="C8" i="356"/>
  <c r="C5" i="356"/>
  <c r="C6" i="356"/>
  <c r="C7" i="356"/>
  <c r="C9" i="356"/>
  <c r="F15" i="356" l="1"/>
  <c r="E12" i="356"/>
  <c r="F12" i="356" s="1"/>
  <c r="F17" i="356"/>
  <c r="F14" i="356"/>
  <c r="F18" i="356"/>
  <c r="F16" i="356"/>
  <c r="G9" i="356"/>
  <c r="F13" i="356"/>
  <c r="C8" i="355"/>
  <c r="C5" i="355"/>
  <c r="C6" i="355"/>
  <c r="C7" i="355"/>
  <c r="C9" i="355"/>
  <c r="F23" i="355" l="1"/>
  <c r="F15" i="355"/>
  <c r="E12" i="355"/>
  <c r="G9" i="355"/>
  <c r="F28" i="355"/>
  <c r="F20" i="355"/>
  <c r="F25" i="355"/>
  <c r="F17" i="355"/>
  <c r="F22" i="355"/>
  <c r="F14" i="355"/>
  <c r="F27" i="355"/>
  <c r="F19" i="355"/>
  <c r="F24" i="355"/>
  <c r="F16" i="355"/>
  <c r="F21" i="355"/>
  <c r="F13" i="355"/>
  <c r="F26" i="355"/>
  <c r="F18" i="355"/>
  <c r="F12" i="355"/>
  <c r="C8" i="354"/>
  <c r="C5" i="354"/>
  <c r="C6" i="354"/>
  <c r="C7" i="354"/>
  <c r="C9" i="354"/>
  <c r="F35" i="354" l="1"/>
  <c r="F27" i="354"/>
  <c r="F19" i="354"/>
  <c r="F32" i="354"/>
  <c r="F24" i="354"/>
  <c r="F16" i="354"/>
  <c r="F37" i="354"/>
  <c r="F29" i="354"/>
  <c r="F21" i="354"/>
  <c r="F13" i="354"/>
  <c r="F34" i="354"/>
  <c r="F26" i="354"/>
  <c r="F18" i="354"/>
  <c r="F31" i="354"/>
  <c r="F23" i="354"/>
  <c r="F15" i="354"/>
  <c r="E12" i="354"/>
  <c r="F12" i="354" s="1"/>
  <c r="F36" i="354"/>
  <c r="F28" i="354"/>
  <c r="F20" i="354"/>
  <c r="G9" i="354"/>
  <c r="F33" i="354"/>
  <c r="F25" i="354"/>
  <c r="F17" i="354"/>
  <c r="F30" i="354"/>
  <c r="F22" i="354"/>
  <c r="F14" i="354"/>
  <c r="C9" i="2"/>
  <c r="C8" i="2" s="1"/>
  <c r="C6" i="2"/>
  <c r="C5" i="2"/>
  <c r="D6" i="1"/>
  <c r="C7" i="2" s="1"/>
  <c r="D5" i="1"/>
  <c r="D4" i="1"/>
  <c r="G32" i="354" l="1"/>
  <c r="B32" i="354" s="1"/>
  <c r="C4" i="363"/>
  <c r="C4" i="362"/>
  <c r="C4" i="361"/>
  <c r="C4" i="360"/>
  <c r="C4" i="359"/>
  <c r="C4" i="358"/>
  <c r="C4" i="357"/>
  <c r="C4" i="356"/>
  <c r="C4" i="355"/>
  <c r="C4" i="354"/>
  <c r="F6" i="354" s="1"/>
  <c r="C4" i="2"/>
  <c r="G35" i="354"/>
  <c r="B35" i="354" s="1"/>
  <c r="G28" i="354"/>
  <c r="B28" i="354" s="1"/>
  <c r="G34" i="354"/>
  <c r="B34" i="354" s="1"/>
  <c r="G14" i="354"/>
  <c r="B14" i="354" s="1"/>
  <c r="G36" i="354"/>
  <c r="B36" i="354" s="1"/>
  <c r="G22" i="354"/>
  <c r="B22" i="354" s="1"/>
  <c r="G12" i="354"/>
  <c r="B12" i="354" s="1"/>
  <c r="G21" i="354"/>
  <c r="B21" i="354" s="1"/>
  <c r="G30" i="354"/>
  <c r="B30" i="354" s="1"/>
  <c r="G15" i="354"/>
  <c r="B15" i="354" s="1"/>
  <c r="G29" i="354"/>
  <c r="B29" i="354" s="1"/>
  <c r="G17" i="354"/>
  <c r="B17" i="354" s="1"/>
  <c r="G23" i="354"/>
  <c r="B23" i="354" s="1"/>
  <c r="G37" i="354"/>
  <c r="B37" i="354" s="1"/>
  <c r="G25" i="354"/>
  <c r="B25" i="354" s="1"/>
  <c r="G31" i="354"/>
  <c r="B31" i="354" s="1"/>
  <c r="G16" i="354"/>
  <c r="B16" i="354" s="1"/>
  <c r="G19" i="354"/>
  <c r="B19" i="354" s="1"/>
  <c r="G33" i="354"/>
  <c r="B33" i="354" s="1"/>
  <c r="G18" i="354"/>
  <c r="B18" i="354" s="1"/>
  <c r="G24" i="354"/>
  <c r="B24" i="354" s="1"/>
  <c r="G27" i="354"/>
  <c r="B27" i="354" s="1"/>
  <c r="G20" i="354"/>
  <c r="B20" i="354" s="1"/>
  <c r="G26" i="354"/>
  <c r="B26" i="354" s="1"/>
  <c r="J313" i="2"/>
  <c r="K312" i="2"/>
  <c r="L311" i="2"/>
  <c r="M310" i="2"/>
  <c r="H307" i="2"/>
  <c r="I306" i="2"/>
  <c r="J305" i="2"/>
  <c r="K304" i="2"/>
  <c r="L303" i="2"/>
  <c r="M302" i="2"/>
  <c r="H299" i="2"/>
  <c r="I298" i="2"/>
  <c r="J297" i="2"/>
  <c r="K296" i="2"/>
  <c r="L295" i="2"/>
  <c r="M294" i="2"/>
  <c r="H291" i="2"/>
  <c r="I290" i="2"/>
  <c r="J289" i="2"/>
  <c r="K288" i="2"/>
  <c r="L287" i="2"/>
  <c r="M286" i="2"/>
  <c r="H283" i="2"/>
  <c r="I282" i="2"/>
  <c r="J281" i="2"/>
  <c r="K280" i="2"/>
  <c r="L279" i="2"/>
  <c r="M278" i="2"/>
  <c r="H275" i="2"/>
  <c r="I274" i="2"/>
  <c r="J273" i="2"/>
  <c r="K272" i="2"/>
  <c r="L271" i="2"/>
  <c r="M270" i="2"/>
  <c r="H267" i="2"/>
  <c r="I266" i="2"/>
  <c r="J265" i="2"/>
  <c r="K264" i="2"/>
  <c r="L263" i="2"/>
  <c r="M262" i="2"/>
  <c r="H259" i="2"/>
  <c r="I258" i="2"/>
  <c r="J257" i="2"/>
  <c r="K256" i="2"/>
  <c r="L255" i="2"/>
  <c r="M254" i="2"/>
  <c r="H251" i="2"/>
  <c r="I250" i="2"/>
  <c r="J249" i="2"/>
  <c r="K248" i="2"/>
  <c r="L247" i="2"/>
  <c r="M246" i="2"/>
  <c r="H243" i="2"/>
  <c r="I242" i="2"/>
  <c r="I313" i="2"/>
  <c r="J312" i="2"/>
  <c r="K311" i="2"/>
  <c r="L310" i="2"/>
  <c r="M309" i="2"/>
  <c r="H306" i="2"/>
  <c r="I305" i="2"/>
  <c r="J304" i="2"/>
  <c r="K303" i="2"/>
  <c r="L302" i="2"/>
  <c r="M301" i="2"/>
  <c r="H298" i="2"/>
  <c r="I297" i="2"/>
  <c r="J296" i="2"/>
  <c r="K295" i="2"/>
  <c r="L294" i="2"/>
  <c r="M293" i="2"/>
  <c r="H290" i="2"/>
  <c r="I289" i="2"/>
  <c r="J288" i="2"/>
  <c r="K287" i="2"/>
  <c r="L286" i="2"/>
  <c r="M285" i="2"/>
  <c r="H282" i="2"/>
  <c r="I281" i="2"/>
  <c r="J280" i="2"/>
  <c r="K279" i="2"/>
  <c r="L278" i="2"/>
  <c r="M277" i="2"/>
  <c r="H274" i="2"/>
  <c r="I273" i="2"/>
  <c r="J272" i="2"/>
  <c r="K271" i="2"/>
  <c r="L270" i="2"/>
  <c r="M269" i="2"/>
  <c r="H266" i="2"/>
  <c r="I265" i="2"/>
  <c r="J264" i="2"/>
  <c r="K263" i="2"/>
  <c r="L262" i="2"/>
  <c r="M261" i="2"/>
  <c r="H258" i="2"/>
  <c r="I257" i="2"/>
  <c r="J256" i="2"/>
  <c r="K255" i="2"/>
  <c r="L254" i="2"/>
  <c r="M253" i="2"/>
  <c r="H250" i="2"/>
  <c r="I249" i="2"/>
  <c r="J248" i="2"/>
  <c r="K247" i="2"/>
  <c r="L246" i="2"/>
  <c r="M245" i="2"/>
  <c r="H313" i="2"/>
  <c r="I312" i="2"/>
  <c r="J311" i="2"/>
  <c r="K310" i="2"/>
  <c r="L309" i="2"/>
  <c r="M308" i="2"/>
  <c r="H305" i="2"/>
  <c r="I304" i="2"/>
  <c r="J303" i="2"/>
  <c r="K302" i="2"/>
  <c r="L301" i="2"/>
  <c r="M300" i="2"/>
  <c r="H297" i="2"/>
  <c r="I296" i="2"/>
  <c r="J295" i="2"/>
  <c r="K294" i="2"/>
  <c r="L293" i="2"/>
  <c r="M292" i="2"/>
  <c r="H289" i="2"/>
  <c r="I288" i="2"/>
  <c r="J287" i="2"/>
  <c r="K286" i="2"/>
  <c r="L285" i="2"/>
  <c r="M284" i="2"/>
  <c r="H281" i="2"/>
  <c r="I280" i="2"/>
  <c r="J279" i="2"/>
  <c r="K278" i="2"/>
  <c r="L277" i="2"/>
  <c r="M276" i="2"/>
  <c r="H273" i="2"/>
  <c r="I272" i="2"/>
  <c r="J271" i="2"/>
  <c r="K270" i="2"/>
  <c r="L269" i="2"/>
  <c r="M268" i="2"/>
  <c r="H265" i="2"/>
  <c r="I264" i="2"/>
  <c r="J263" i="2"/>
  <c r="K262" i="2"/>
  <c r="L261" i="2"/>
  <c r="M260" i="2"/>
  <c r="H257" i="2"/>
  <c r="I256" i="2"/>
  <c r="J255" i="2"/>
  <c r="K254" i="2"/>
  <c r="L253" i="2"/>
  <c r="M252" i="2"/>
  <c r="H249" i="2"/>
  <c r="I248" i="2"/>
  <c r="J247" i="2"/>
  <c r="K246" i="2"/>
  <c r="L245" i="2"/>
  <c r="M244" i="2"/>
  <c r="H241" i="2"/>
  <c r="I240" i="2"/>
  <c r="H312" i="2"/>
  <c r="I311" i="2"/>
  <c r="J310" i="2"/>
  <c r="K309" i="2"/>
  <c r="L308" i="2"/>
  <c r="M307" i="2"/>
  <c r="H304" i="2"/>
  <c r="I303" i="2"/>
  <c r="J302" i="2"/>
  <c r="K301" i="2"/>
  <c r="L300" i="2"/>
  <c r="M299" i="2"/>
  <c r="H296" i="2"/>
  <c r="I295" i="2"/>
  <c r="J294" i="2"/>
  <c r="K293" i="2"/>
  <c r="L292" i="2"/>
  <c r="M291" i="2"/>
  <c r="H311" i="2"/>
  <c r="I310" i="2"/>
  <c r="J309" i="2"/>
  <c r="K308" i="2"/>
  <c r="L307" i="2"/>
  <c r="M306" i="2"/>
  <c r="H303" i="2"/>
  <c r="I302" i="2"/>
  <c r="J301" i="2"/>
  <c r="K300" i="2"/>
  <c r="L299" i="2"/>
  <c r="M298" i="2"/>
  <c r="H295" i="2"/>
  <c r="I294" i="2"/>
  <c r="J293" i="2"/>
  <c r="K292" i="2"/>
  <c r="L291" i="2"/>
  <c r="M290" i="2"/>
  <c r="H287" i="2"/>
  <c r="I286" i="2"/>
  <c r="J285" i="2"/>
  <c r="K284" i="2"/>
  <c r="L283" i="2"/>
  <c r="M282" i="2"/>
  <c r="H279" i="2"/>
  <c r="I278" i="2"/>
  <c r="J277" i="2"/>
  <c r="K276" i="2"/>
  <c r="L275" i="2"/>
  <c r="M274" i="2"/>
  <c r="H271" i="2"/>
  <c r="I270" i="2"/>
  <c r="J269" i="2"/>
  <c r="K268" i="2"/>
  <c r="L267" i="2"/>
  <c r="M266" i="2"/>
  <c r="H263" i="2"/>
  <c r="I262" i="2"/>
  <c r="J261" i="2"/>
  <c r="K260" i="2"/>
  <c r="L259" i="2"/>
  <c r="M258" i="2"/>
  <c r="H255" i="2"/>
  <c r="I254" i="2"/>
  <c r="J253" i="2"/>
  <c r="K252" i="2"/>
  <c r="L251" i="2"/>
  <c r="M250" i="2"/>
  <c r="H247" i="2"/>
  <c r="I246" i="2"/>
  <c r="J245" i="2"/>
  <c r="K244" i="2"/>
  <c r="L243" i="2"/>
  <c r="M242" i="2"/>
  <c r="H239" i="2"/>
  <c r="I238" i="2"/>
  <c r="M313" i="2"/>
  <c r="H310" i="2"/>
  <c r="I309" i="2"/>
  <c r="J308" i="2"/>
  <c r="K307" i="2"/>
  <c r="L306" i="2"/>
  <c r="M305" i="2"/>
  <c r="H302" i="2"/>
  <c r="I301" i="2"/>
  <c r="J300" i="2"/>
  <c r="K299" i="2"/>
  <c r="L298" i="2"/>
  <c r="M297" i="2"/>
  <c r="H294" i="2"/>
  <c r="I293" i="2"/>
  <c r="J292" i="2"/>
  <c r="K291" i="2"/>
  <c r="L290" i="2"/>
  <c r="M289" i="2"/>
  <c r="H286" i="2"/>
  <c r="I285" i="2"/>
  <c r="J284" i="2"/>
  <c r="K283" i="2"/>
  <c r="L282" i="2"/>
  <c r="M281" i="2"/>
  <c r="H278" i="2"/>
  <c r="I277" i="2"/>
  <c r="J276" i="2"/>
  <c r="K275" i="2"/>
  <c r="L274" i="2"/>
  <c r="M273" i="2"/>
  <c r="H270" i="2"/>
  <c r="I269" i="2"/>
  <c r="J268" i="2"/>
  <c r="K267" i="2"/>
  <c r="L266" i="2"/>
  <c r="M265" i="2"/>
  <c r="H262" i="2"/>
  <c r="I261" i="2"/>
  <c r="J260" i="2"/>
  <c r="K259" i="2"/>
  <c r="L258" i="2"/>
  <c r="L313" i="2"/>
  <c r="M312" i="2"/>
  <c r="H309" i="2"/>
  <c r="I308" i="2"/>
  <c r="J307" i="2"/>
  <c r="K306" i="2"/>
  <c r="L305" i="2"/>
  <c r="M304" i="2"/>
  <c r="H301" i="2"/>
  <c r="I300" i="2"/>
  <c r="J299" i="2"/>
  <c r="K298" i="2"/>
  <c r="L297" i="2"/>
  <c r="M296" i="2"/>
  <c r="H293" i="2"/>
  <c r="I292" i="2"/>
  <c r="J291" i="2"/>
  <c r="K290" i="2"/>
  <c r="L289" i="2"/>
  <c r="M288" i="2"/>
  <c r="H285" i="2"/>
  <c r="I284" i="2"/>
  <c r="J283" i="2"/>
  <c r="K282" i="2"/>
  <c r="L281" i="2"/>
  <c r="M280" i="2"/>
  <c r="H277" i="2"/>
  <c r="I276" i="2"/>
  <c r="J275" i="2"/>
  <c r="K274" i="2"/>
  <c r="L273" i="2"/>
  <c r="M272" i="2"/>
  <c r="H269" i="2"/>
  <c r="I268" i="2"/>
  <c r="J267" i="2"/>
  <c r="K266" i="2"/>
  <c r="L265" i="2"/>
  <c r="M264" i="2"/>
  <c r="H261" i="2"/>
  <c r="I260" i="2"/>
  <c r="J259" i="2"/>
  <c r="K258" i="2"/>
  <c r="L257" i="2"/>
  <c r="M256" i="2"/>
  <c r="H253" i="2"/>
  <c r="I252" i="2"/>
  <c r="J251" i="2"/>
  <c r="K250" i="2"/>
  <c r="L249" i="2"/>
  <c r="M248" i="2"/>
  <c r="H245" i="2"/>
  <c r="I244" i="2"/>
  <c r="J243" i="2"/>
  <c r="K242" i="2"/>
  <c r="L241" i="2"/>
  <c r="M240" i="2"/>
  <c r="K313" i="2"/>
  <c r="L312" i="2"/>
  <c r="M311" i="2"/>
  <c r="H308" i="2"/>
  <c r="I307" i="2"/>
  <c r="J306" i="2"/>
  <c r="K305" i="2"/>
  <c r="L304" i="2"/>
  <c r="M303" i="2"/>
  <c r="H300" i="2"/>
  <c r="I299" i="2"/>
  <c r="J298" i="2"/>
  <c r="K297" i="2"/>
  <c r="L296" i="2"/>
  <c r="M295" i="2"/>
  <c r="H292" i="2"/>
  <c r="I291" i="2"/>
  <c r="J290" i="2"/>
  <c r="K289" i="2"/>
  <c r="L288" i="2"/>
  <c r="M287" i="2"/>
  <c r="H284" i="2"/>
  <c r="I283" i="2"/>
  <c r="J282" i="2"/>
  <c r="K281" i="2"/>
  <c r="L280" i="2"/>
  <c r="M279" i="2"/>
  <c r="H276" i="2"/>
  <c r="I275" i="2"/>
  <c r="J274" i="2"/>
  <c r="K273" i="2"/>
  <c r="L272" i="2"/>
  <c r="M271" i="2"/>
  <c r="H288" i="2"/>
  <c r="H268" i="2"/>
  <c r="L264" i="2"/>
  <c r="M257" i="2"/>
  <c r="I255" i="2"/>
  <c r="L250" i="2"/>
  <c r="H248" i="2"/>
  <c r="K243" i="2"/>
  <c r="M241" i="2"/>
  <c r="J240" i="2"/>
  <c r="H236" i="2"/>
  <c r="I235" i="2"/>
  <c r="J234" i="2"/>
  <c r="K233" i="2"/>
  <c r="L232" i="2"/>
  <c r="M231" i="2"/>
  <c r="H228" i="2"/>
  <c r="I227" i="2"/>
  <c r="J226" i="2"/>
  <c r="K225" i="2"/>
  <c r="L224" i="2"/>
  <c r="M223" i="2"/>
  <c r="H220" i="2"/>
  <c r="I219" i="2"/>
  <c r="J218" i="2"/>
  <c r="K217" i="2"/>
  <c r="L216" i="2"/>
  <c r="M215" i="2"/>
  <c r="H212" i="2"/>
  <c r="I211" i="2"/>
  <c r="J210" i="2"/>
  <c r="K209" i="2"/>
  <c r="L208" i="2"/>
  <c r="M207" i="2"/>
  <c r="H204" i="2"/>
  <c r="I203" i="2"/>
  <c r="J202" i="2"/>
  <c r="K201" i="2"/>
  <c r="L200" i="2"/>
  <c r="M199" i="2"/>
  <c r="H196" i="2"/>
  <c r="I195" i="2"/>
  <c r="J194" i="2"/>
  <c r="K193" i="2"/>
  <c r="L192" i="2"/>
  <c r="M191" i="2"/>
  <c r="H188" i="2"/>
  <c r="I187" i="2"/>
  <c r="J186" i="2"/>
  <c r="K185" i="2"/>
  <c r="L184" i="2"/>
  <c r="M183" i="2"/>
  <c r="I287" i="2"/>
  <c r="H280" i="2"/>
  <c r="M267" i="2"/>
  <c r="H264" i="2"/>
  <c r="L260" i="2"/>
  <c r="K257" i="2"/>
  <c r="L252" i="2"/>
  <c r="J250" i="2"/>
  <c r="K245" i="2"/>
  <c r="I243" i="2"/>
  <c r="K241" i="2"/>
  <c r="H240" i="2"/>
  <c r="H235" i="2"/>
  <c r="I234" i="2"/>
  <c r="J233" i="2"/>
  <c r="K232" i="2"/>
  <c r="L231" i="2"/>
  <c r="M230" i="2"/>
  <c r="H227" i="2"/>
  <c r="I226" i="2"/>
  <c r="J225" i="2"/>
  <c r="K224" i="2"/>
  <c r="L223" i="2"/>
  <c r="M222" i="2"/>
  <c r="H219" i="2"/>
  <c r="I218" i="2"/>
  <c r="J217" i="2"/>
  <c r="K216" i="2"/>
  <c r="L215" i="2"/>
  <c r="M214" i="2"/>
  <c r="H211" i="2"/>
  <c r="I210" i="2"/>
  <c r="J209" i="2"/>
  <c r="K208" i="2"/>
  <c r="L207" i="2"/>
  <c r="M206" i="2"/>
  <c r="H203" i="2"/>
  <c r="I202" i="2"/>
  <c r="J201" i="2"/>
  <c r="K200" i="2"/>
  <c r="L199" i="2"/>
  <c r="M198" i="2"/>
  <c r="H195" i="2"/>
  <c r="I194" i="2"/>
  <c r="J193" i="2"/>
  <c r="K192" i="2"/>
  <c r="L191" i="2"/>
  <c r="M190" i="2"/>
  <c r="H187" i="2"/>
  <c r="I186" i="2"/>
  <c r="J185" i="2"/>
  <c r="K184" i="2"/>
  <c r="L183" i="2"/>
  <c r="M182" i="2"/>
  <c r="J286" i="2"/>
  <c r="I279" i="2"/>
  <c r="H272" i="2"/>
  <c r="I267" i="2"/>
  <c r="M263" i="2"/>
  <c r="H260" i="2"/>
  <c r="J252" i="2"/>
  <c r="M247" i="2"/>
  <c r="I245" i="2"/>
  <c r="J241" i="2"/>
  <c r="M238" i="2"/>
  <c r="M237" i="2"/>
  <c r="H234" i="2"/>
  <c r="I233" i="2"/>
  <c r="J232" i="2"/>
  <c r="K231" i="2"/>
  <c r="L230" i="2"/>
  <c r="M229" i="2"/>
  <c r="H226" i="2"/>
  <c r="I225" i="2"/>
  <c r="J224" i="2"/>
  <c r="K223" i="2"/>
  <c r="L222" i="2"/>
  <c r="M221" i="2"/>
  <c r="H218" i="2"/>
  <c r="I217" i="2"/>
  <c r="J216" i="2"/>
  <c r="K215" i="2"/>
  <c r="L214" i="2"/>
  <c r="M213" i="2"/>
  <c r="H210" i="2"/>
  <c r="I209" i="2"/>
  <c r="J208" i="2"/>
  <c r="K207" i="2"/>
  <c r="L206" i="2"/>
  <c r="M205" i="2"/>
  <c r="H202" i="2"/>
  <c r="I201" i="2"/>
  <c r="J200" i="2"/>
  <c r="K199" i="2"/>
  <c r="L198" i="2"/>
  <c r="M197" i="2"/>
  <c r="H194" i="2"/>
  <c r="I193" i="2"/>
  <c r="J192" i="2"/>
  <c r="K191" i="2"/>
  <c r="L190" i="2"/>
  <c r="M189" i="2"/>
  <c r="H186" i="2"/>
  <c r="I185" i="2"/>
  <c r="J184" i="2"/>
  <c r="K183" i="2"/>
  <c r="L182" i="2"/>
  <c r="M181" i="2"/>
  <c r="K285" i="2"/>
  <c r="J278" i="2"/>
  <c r="I271" i="2"/>
  <c r="I263" i="2"/>
  <c r="M259" i="2"/>
  <c r="J254" i="2"/>
  <c r="H252" i="2"/>
  <c r="M249" i="2"/>
  <c r="I247" i="2"/>
  <c r="I241" i="2"/>
  <c r="M239" i="2"/>
  <c r="L238" i="2"/>
  <c r="L237" i="2"/>
  <c r="M236" i="2"/>
  <c r="H233" i="2"/>
  <c r="I232" i="2"/>
  <c r="J231" i="2"/>
  <c r="K230" i="2"/>
  <c r="L284" i="2"/>
  <c r="K277" i="2"/>
  <c r="J270" i="2"/>
  <c r="J266" i="2"/>
  <c r="I259" i="2"/>
  <c r="L256" i="2"/>
  <c r="H254" i="2"/>
  <c r="M251" i="2"/>
  <c r="K249" i="2"/>
  <c r="L244" i="2"/>
  <c r="L242" i="2"/>
  <c r="L239" i="2"/>
  <c r="K238" i="2"/>
  <c r="K237" i="2"/>
  <c r="L236" i="2"/>
  <c r="M235" i="2"/>
  <c r="H232" i="2"/>
  <c r="I231" i="2"/>
  <c r="J230" i="2"/>
  <c r="K229" i="2"/>
  <c r="L228" i="2"/>
  <c r="M227" i="2"/>
  <c r="H224" i="2"/>
  <c r="I223" i="2"/>
  <c r="J222" i="2"/>
  <c r="K221" i="2"/>
  <c r="L220" i="2"/>
  <c r="M219" i="2"/>
  <c r="H216" i="2"/>
  <c r="I215" i="2"/>
  <c r="J214" i="2"/>
  <c r="K213" i="2"/>
  <c r="L212" i="2"/>
  <c r="M211" i="2"/>
  <c r="H208" i="2"/>
  <c r="I207" i="2"/>
  <c r="J206" i="2"/>
  <c r="K205" i="2"/>
  <c r="L204" i="2"/>
  <c r="M203" i="2"/>
  <c r="H200" i="2"/>
  <c r="I199" i="2"/>
  <c r="J198" i="2"/>
  <c r="K197" i="2"/>
  <c r="M283" i="2"/>
  <c r="L276" i="2"/>
  <c r="K269" i="2"/>
  <c r="J262" i="2"/>
  <c r="H256" i="2"/>
  <c r="K251" i="2"/>
  <c r="J244" i="2"/>
  <c r="J242" i="2"/>
  <c r="K239" i="2"/>
  <c r="J238" i="2"/>
  <c r="J237" i="2"/>
  <c r="K236" i="2"/>
  <c r="L235" i="2"/>
  <c r="M234" i="2"/>
  <c r="H231" i="2"/>
  <c r="I230" i="2"/>
  <c r="J229" i="2"/>
  <c r="K228" i="2"/>
  <c r="L227" i="2"/>
  <c r="M226" i="2"/>
  <c r="H223" i="2"/>
  <c r="I222" i="2"/>
  <c r="J221" i="2"/>
  <c r="K220" i="2"/>
  <c r="L219" i="2"/>
  <c r="M218" i="2"/>
  <c r="H215" i="2"/>
  <c r="I214" i="2"/>
  <c r="J213" i="2"/>
  <c r="K212" i="2"/>
  <c r="L211" i="2"/>
  <c r="M210" i="2"/>
  <c r="H207" i="2"/>
  <c r="I206" i="2"/>
  <c r="J205" i="2"/>
  <c r="K204" i="2"/>
  <c r="L203" i="2"/>
  <c r="M202" i="2"/>
  <c r="H199" i="2"/>
  <c r="I198" i="2"/>
  <c r="J197" i="2"/>
  <c r="K196" i="2"/>
  <c r="L195" i="2"/>
  <c r="M194" i="2"/>
  <c r="H191" i="2"/>
  <c r="I190" i="2"/>
  <c r="J189" i="2"/>
  <c r="K188" i="2"/>
  <c r="L187" i="2"/>
  <c r="M186" i="2"/>
  <c r="H183" i="2"/>
  <c r="I182" i="2"/>
  <c r="J181" i="2"/>
  <c r="K180" i="2"/>
  <c r="L179" i="2"/>
  <c r="M178" i="2"/>
  <c r="M275" i="2"/>
  <c r="K265" i="2"/>
  <c r="J258" i="2"/>
  <c r="K253" i="2"/>
  <c r="I251" i="2"/>
  <c r="J246" i="2"/>
  <c r="H244" i="2"/>
  <c r="H242" i="2"/>
  <c r="L240" i="2"/>
  <c r="J239" i="2"/>
  <c r="H238" i="2"/>
  <c r="I237" i="2"/>
  <c r="J236" i="2"/>
  <c r="K235" i="2"/>
  <c r="L234" i="2"/>
  <c r="M233" i="2"/>
  <c r="H230" i="2"/>
  <c r="I229" i="2"/>
  <c r="J228" i="2"/>
  <c r="K227" i="2"/>
  <c r="L226" i="2"/>
  <c r="M225" i="2"/>
  <c r="H222" i="2"/>
  <c r="I221" i="2"/>
  <c r="J220" i="2"/>
  <c r="K219" i="2"/>
  <c r="L218" i="2"/>
  <c r="M217" i="2"/>
  <c r="H214" i="2"/>
  <c r="I213" i="2"/>
  <c r="J212" i="2"/>
  <c r="K211" i="2"/>
  <c r="L210" i="2"/>
  <c r="M209" i="2"/>
  <c r="H206" i="2"/>
  <c r="I205" i="2"/>
  <c r="J204" i="2"/>
  <c r="K203" i="2"/>
  <c r="L202" i="2"/>
  <c r="M201" i="2"/>
  <c r="H198" i="2"/>
  <c r="I197" i="2"/>
  <c r="J196" i="2"/>
  <c r="K195" i="2"/>
  <c r="L194" i="2"/>
  <c r="M193" i="2"/>
  <c r="H190" i="2"/>
  <c r="I189" i="2"/>
  <c r="J188" i="2"/>
  <c r="K187" i="2"/>
  <c r="L186" i="2"/>
  <c r="M185" i="2"/>
  <c r="H182" i="2"/>
  <c r="I181" i="2"/>
  <c r="J180" i="2"/>
  <c r="K179" i="2"/>
  <c r="L178" i="2"/>
  <c r="M177" i="2"/>
  <c r="L268" i="2"/>
  <c r="K261" i="2"/>
  <c r="M255" i="2"/>
  <c r="I253" i="2"/>
  <c r="L248" i="2"/>
  <c r="H246" i="2"/>
  <c r="M243" i="2"/>
  <c r="K240" i="2"/>
  <c r="I239" i="2"/>
  <c r="H237" i="2"/>
  <c r="I236" i="2"/>
  <c r="J235" i="2"/>
  <c r="K234" i="2"/>
  <c r="L233" i="2"/>
  <c r="M232" i="2"/>
  <c r="H229" i="2"/>
  <c r="I228" i="2"/>
  <c r="J227" i="2"/>
  <c r="K226" i="2"/>
  <c r="L225" i="2"/>
  <c r="M224" i="2"/>
  <c r="H221" i="2"/>
  <c r="I220" i="2"/>
  <c r="J219" i="2"/>
  <c r="K218" i="2"/>
  <c r="L217" i="2"/>
  <c r="M216" i="2"/>
  <c r="H213" i="2"/>
  <c r="I212" i="2"/>
  <c r="J211" i="2"/>
  <c r="K210" i="2"/>
  <c r="L209" i="2"/>
  <c r="M208" i="2"/>
  <c r="H205" i="2"/>
  <c r="I204" i="2"/>
  <c r="J203" i="2"/>
  <c r="K202" i="2"/>
  <c r="L201" i="2"/>
  <c r="M200" i="2"/>
  <c r="M212" i="2"/>
  <c r="L205" i="2"/>
  <c r="L193" i="2"/>
  <c r="I191" i="2"/>
  <c r="M188" i="2"/>
  <c r="K186" i="2"/>
  <c r="H184" i="2"/>
  <c r="L181" i="2"/>
  <c r="K178" i="2"/>
  <c r="J177" i="2"/>
  <c r="K176" i="2"/>
  <c r="L175" i="2"/>
  <c r="M174" i="2"/>
  <c r="H171" i="2"/>
  <c r="I170" i="2"/>
  <c r="J169" i="2"/>
  <c r="K168" i="2"/>
  <c r="L167" i="2"/>
  <c r="M166" i="2"/>
  <c r="H163" i="2"/>
  <c r="I162" i="2"/>
  <c r="J161" i="2"/>
  <c r="K160" i="2"/>
  <c r="L159" i="2"/>
  <c r="M158" i="2"/>
  <c r="H155" i="2"/>
  <c r="I154" i="2"/>
  <c r="J153" i="2"/>
  <c r="K152" i="2"/>
  <c r="L151" i="2"/>
  <c r="M150" i="2"/>
  <c r="H147" i="2"/>
  <c r="I146" i="2"/>
  <c r="J145" i="2"/>
  <c r="K144" i="2"/>
  <c r="L143" i="2"/>
  <c r="M142" i="2"/>
  <c r="H139" i="2"/>
  <c r="I138" i="2"/>
  <c r="J137" i="2"/>
  <c r="K136" i="2"/>
  <c r="L135" i="2"/>
  <c r="M134" i="2"/>
  <c r="H131" i="2"/>
  <c r="I130" i="2"/>
  <c r="J129" i="2"/>
  <c r="K128" i="2"/>
  <c r="L127" i="2"/>
  <c r="M126" i="2"/>
  <c r="H123" i="2"/>
  <c r="I122" i="2"/>
  <c r="J121" i="2"/>
  <c r="K120" i="2"/>
  <c r="L119" i="2"/>
  <c r="M118" i="2"/>
  <c r="M204" i="2"/>
  <c r="K198" i="2"/>
  <c r="M195" i="2"/>
  <c r="H193" i="2"/>
  <c r="L188" i="2"/>
  <c r="K181" i="2"/>
  <c r="M179" i="2"/>
  <c r="J178" i="2"/>
  <c r="I177" i="2"/>
  <c r="J176" i="2"/>
  <c r="K175" i="2"/>
  <c r="L174" i="2"/>
  <c r="M173" i="2"/>
  <c r="H170" i="2"/>
  <c r="I169" i="2"/>
  <c r="J168" i="2"/>
  <c r="K167" i="2"/>
  <c r="L166" i="2"/>
  <c r="M165" i="2"/>
  <c r="H162" i="2"/>
  <c r="I161" i="2"/>
  <c r="J160" i="2"/>
  <c r="K159" i="2"/>
  <c r="L158" i="2"/>
  <c r="M157" i="2"/>
  <c r="H154" i="2"/>
  <c r="I153" i="2"/>
  <c r="J152" i="2"/>
  <c r="K151" i="2"/>
  <c r="L150" i="2"/>
  <c r="M149" i="2"/>
  <c r="H146" i="2"/>
  <c r="I145" i="2"/>
  <c r="J144" i="2"/>
  <c r="K143" i="2"/>
  <c r="L142" i="2"/>
  <c r="M141" i="2"/>
  <c r="H138" i="2"/>
  <c r="I137" i="2"/>
  <c r="J136" i="2"/>
  <c r="K135" i="2"/>
  <c r="L134" i="2"/>
  <c r="M133" i="2"/>
  <c r="H130" i="2"/>
  <c r="I129" i="2"/>
  <c r="H225" i="2"/>
  <c r="J195" i="2"/>
  <c r="K190" i="2"/>
  <c r="I188" i="2"/>
  <c r="J183" i="2"/>
  <c r="H181" i="2"/>
  <c r="J179" i="2"/>
  <c r="I178" i="2"/>
  <c r="H177" i="2"/>
  <c r="I176" i="2"/>
  <c r="J175" i="2"/>
  <c r="K174" i="2"/>
  <c r="L173" i="2"/>
  <c r="M172" i="2"/>
  <c r="H169" i="2"/>
  <c r="I168" i="2"/>
  <c r="J167" i="2"/>
  <c r="K166" i="2"/>
  <c r="L165" i="2"/>
  <c r="M164" i="2"/>
  <c r="H161" i="2"/>
  <c r="I160" i="2"/>
  <c r="J159" i="2"/>
  <c r="K158" i="2"/>
  <c r="L157" i="2"/>
  <c r="M156" i="2"/>
  <c r="H153" i="2"/>
  <c r="I152" i="2"/>
  <c r="J151" i="2"/>
  <c r="K150" i="2"/>
  <c r="L149" i="2"/>
  <c r="M148" i="2"/>
  <c r="H145" i="2"/>
  <c r="I144" i="2"/>
  <c r="J143" i="2"/>
  <c r="K142" i="2"/>
  <c r="L141" i="2"/>
  <c r="M140" i="2"/>
  <c r="H137" i="2"/>
  <c r="I136" i="2"/>
  <c r="J135" i="2"/>
  <c r="K134" i="2"/>
  <c r="L133" i="2"/>
  <c r="M132" i="2"/>
  <c r="H129" i="2"/>
  <c r="I128" i="2"/>
  <c r="J127" i="2"/>
  <c r="K126" i="2"/>
  <c r="L125" i="2"/>
  <c r="M124" i="2"/>
  <c r="H121" i="2"/>
  <c r="I120" i="2"/>
  <c r="J119" i="2"/>
  <c r="K118" i="2"/>
  <c r="L117" i="2"/>
  <c r="M116" i="2"/>
  <c r="I224" i="2"/>
  <c r="H217" i="2"/>
  <c r="L197" i="2"/>
  <c r="M192" i="2"/>
  <c r="J190" i="2"/>
  <c r="L185" i="2"/>
  <c r="I183" i="2"/>
  <c r="M180" i="2"/>
  <c r="I179" i="2"/>
  <c r="H178" i="2"/>
  <c r="H176" i="2"/>
  <c r="I175" i="2"/>
  <c r="J174" i="2"/>
  <c r="K173" i="2"/>
  <c r="L172" i="2"/>
  <c r="M171" i="2"/>
  <c r="H168" i="2"/>
  <c r="I167" i="2"/>
  <c r="J166" i="2"/>
  <c r="K165" i="2"/>
  <c r="L164" i="2"/>
  <c r="M163" i="2"/>
  <c r="H160" i="2"/>
  <c r="I159" i="2"/>
  <c r="J158" i="2"/>
  <c r="K157" i="2"/>
  <c r="L156" i="2"/>
  <c r="M155" i="2"/>
  <c r="H152" i="2"/>
  <c r="I151" i="2"/>
  <c r="J150" i="2"/>
  <c r="K149" i="2"/>
  <c r="L148" i="2"/>
  <c r="M147" i="2"/>
  <c r="H144" i="2"/>
  <c r="I143" i="2"/>
  <c r="J142" i="2"/>
  <c r="K141" i="2"/>
  <c r="L140" i="2"/>
  <c r="M139" i="2"/>
  <c r="H136" i="2"/>
  <c r="I135" i="2"/>
  <c r="J134" i="2"/>
  <c r="K133" i="2"/>
  <c r="L132" i="2"/>
  <c r="M131" i="2"/>
  <c r="H128" i="2"/>
  <c r="I127" i="2"/>
  <c r="J126" i="2"/>
  <c r="K125" i="2"/>
  <c r="L124" i="2"/>
  <c r="M123" i="2"/>
  <c r="H120" i="2"/>
  <c r="I119" i="2"/>
  <c r="J118" i="2"/>
  <c r="K117" i="2"/>
  <c r="L116" i="2"/>
  <c r="M115" i="2"/>
  <c r="J223" i="2"/>
  <c r="I216" i="2"/>
  <c r="H209" i="2"/>
  <c r="H197" i="2"/>
  <c r="I192" i="2"/>
  <c r="M187" i="2"/>
  <c r="H185" i="2"/>
  <c r="L180" i="2"/>
  <c r="H179" i="2"/>
  <c r="H175" i="2"/>
  <c r="I174" i="2"/>
  <c r="J173" i="2"/>
  <c r="K172" i="2"/>
  <c r="L171" i="2"/>
  <c r="M170" i="2"/>
  <c r="H167" i="2"/>
  <c r="I166" i="2"/>
  <c r="J165" i="2"/>
  <c r="K164" i="2"/>
  <c r="L163" i="2"/>
  <c r="M162" i="2"/>
  <c r="H159" i="2"/>
  <c r="I158" i="2"/>
  <c r="J157" i="2"/>
  <c r="K156" i="2"/>
  <c r="L155" i="2"/>
  <c r="M154" i="2"/>
  <c r="H151" i="2"/>
  <c r="I150" i="2"/>
  <c r="J149" i="2"/>
  <c r="K148" i="2"/>
  <c r="L147" i="2"/>
  <c r="M146" i="2"/>
  <c r="H143" i="2"/>
  <c r="I142" i="2"/>
  <c r="J141" i="2"/>
  <c r="K140" i="2"/>
  <c r="L139" i="2"/>
  <c r="M138" i="2"/>
  <c r="H135" i="2"/>
  <c r="I134" i="2"/>
  <c r="J133" i="2"/>
  <c r="K132" i="2"/>
  <c r="L131" i="2"/>
  <c r="M130" i="2"/>
  <c r="L229" i="2"/>
  <c r="K222" i="2"/>
  <c r="J215" i="2"/>
  <c r="I208" i="2"/>
  <c r="H201" i="2"/>
  <c r="M196" i="2"/>
  <c r="K194" i="2"/>
  <c r="H192" i="2"/>
  <c r="L189" i="2"/>
  <c r="J187" i="2"/>
  <c r="K182" i="2"/>
  <c r="I180" i="2"/>
  <c r="H174" i="2"/>
  <c r="I173" i="2"/>
  <c r="J172" i="2"/>
  <c r="K171" i="2"/>
  <c r="L170" i="2"/>
  <c r="M169" i="2"/>
  <c r="H166" i="2"/>
  <c r="I165" i="2"/>
  <c r="J164" i="2"/>
  <c r="K163" i="2"/>
  <c r="L162" i="2"/>
  <c r="M161" i="2"/>
  <c r="H158" i="2"/>
  <c r="I157" i="2"/>
  <c r="J156" i="2"/>
  <c r="K155" i="2"/>
  <c r="L154" i="2"/>
  <c r="M153" i="2"/>
  <c r="H150" i="2"/>
  <c r="I149" i="2"/>
  <c r="J148" i="2"/>
  <c r="K147" i="2"/>
  <c r="L146" i="2"/>
  <c r="M145" i="2"/>
  <c r="H142" i="2"/>
  <c r="I141" i="2"/>
  <c r="J140" i="2"/>
  <c r="K139" i="2"/>
  <c r="L138" i="2"/>
  <c r="M137" i="2"/>
  <c r="H134" i="2"/>
  <c r="I133" i="2"/>
  <c r="J132" i="2"/>
  <c r="K131" i="2"/>
  <c r="L130" i="2"/>
  <c r="M129" i="2"/>
  <c r="H126" i="2"/>
  <c r="I125" i="2"/>
  <c r="J124" i="2"/>
  <c r="M228" i="2"/>
  <c r="L221" i="2"/>
  <c r="K214" i="2"/>
  <c r="J207" i="2"/>
  <c r="I200" i="2"/>
  <c r="L196" i="2"/>
  <c r="K189" i="2"/>
  <c r="M184" i="2"/>
  <c r="J182" i="2"/>
  <c r="H180" i="2"/>
  <c r="L177" i="2"/>
  <c r="M176" i="2"/>
  <c r="H173" i="2"/>
  <c r="I172" i="2"/>
  <c r="J171" i="2"/>
  <c r="K170" i="2"/>
  <c r="L169" i="2"/>
  <c r="M168" i="2"/>
  <c r="H165" i="2"/>
  <c r="I164" i="2"/>
  <c r="J163" i="2"/>
  <c r="K162" i="2"/>
  <c r="L161" i="2"/>
  <c r="M160" i="2"/>
  <c r="H157" i="2"/>
  <c r="I156" i="2"/>
  <c r="J155" i="2"/>
  <c r="K154" i="2"/>
  <c r="L153" i="2"/>
  <c r="M152" i="2"/>
  <c r="H149" i="2"/>
  <c r="I148" i="2"/>
  <c r="J147" i="2"/>
  <c r="K146" i="2"/>
  <c r="L145" i="2"/>
  <c r="M144" i="2"/>
  <c r="H141" i="2"/>
  <c r="I140" i="2"/>
  <c r="J139" i="2"/>
  <c r="K138" i="2"/>
  <c r="L137" i="2"/>
  <c r="M136" i="2"/>
  <c r="H133" i="2"/>
  <c r="I132" i="2"/>
  <c r="J131" i="2"/>
  <c r="K130" i="2"/>
  <c r="L129" i="2"/>
  <c r="M128" i="2"/>
  <c r="H125" i="2"/>
  <c r="I124" i="2"/>
  <c r="J123" i="2"/>
  <c r="K122" i="2"/>
  <c r="L121" i="2"/>
  <c r="M120" i="2"/>
  <c r="H117" i="2"/>
  <c r="I116" i="2"/>
  <c r="J115" i="2"/>
  <c r="K206" i="2"/>
  <c r="M151" i="2"/>
  <c r="L144" i="2"/>
  <c r="K137" i="2"/>
  <c r="J130" i="2"/>
  <c r="K127" i="2"/>
  <c r="I121" i="2"/>
  <c r="K119" i="2"/>
  <c r="M117" i="2"/>
  <c r="M114" i="2"/>
  <c r="H111" i="2"/>
  <c r="I110" i="2"/>
  <c r="J109" i="2"/>
  <c r="K108" i="2"/>
  <c r="L107" i="2"/>
  <c r="M106" i="2"/>
  <c r="H103" i="2"/>
  <c r="I102" i="2"/>
  <c r="J101" i="2"/>
  <c r="K100" i="2"/>
  <c r="L99" i="2"/>
  <c r="M98" i="2"/>
  <c r="H95" i="2"/>
  <c r="I94" i="2"/>
  <c r="J93" i="2"/>
  <c r="K92" i="2"/>
  <c r="L91" i="2"/>
  <c r="M90" i="2"/>
  <c r="H87" i="2"/>
  <c r="I86" i="2"/>
  <c r="J85" i="2"/>
  <c r="K84" i="2"/>
  <c r="L83" i="2"/>
  <c r="M82" i="2"/>
  <c r="H79" i="2"/>
  <c r="I78" i="2"/>
  <c r="J77" i="2"/>
  <c r="K76" i="2"/>
  <c r="L75" i="2"/>
  <c r="M74" i="2"/>
  <c r="H71" i="2"/>
  <c r="I70" i="2"/>
  <c r="J69" i="2"/>
  <c r="K68" i="2"/>
  <c r="L67" i="2"/>
  <c r="M66" i="2"/>
  <c r="H63" i="2"/>
  <c r="I62" i="2"/>
  <c r="J61" i="2"/>
  <c r="K60" i="2"/>
  <c r="L59" i="2"/>
  <c r="M58" i="2"/>
  <c r="H55" i="2"/>
  <c r="I54" i="2"/>
  <c r="J199" i="2"/>
  <c r="H172" i="2"/>
  <c r="M143" i="2"/>
  <c r="L136" i="2"/>
  <c r="H127" i="2"/>
  <c r="M122" i="2"/>
  <c r="H119" i="2"/>
  <c r="J117" i="2"/>
  <c r="L114" i="2"/>
  <c r="M113" i="2"/>
  <c r="H110" i="2"/>
  <c r="I109" i="2"/>
  <c r="J108" i="2"/>
  <c r="K107" i="2"/>
  <c r="L106" i="2"/>
  <c r="M105" i="2"/>
  <c r="H102" i="2"/>
  <c r="I101" i="2"/>
  <c r="J100" i="2"/>
  <c r="K99" i="2"/>
  <c r="L98" i="2"/>
  <c r="M97" i="2"/>
  <c r="H94" i="2"/>
  <c r="I93" i="2"/>
  <c r="J92" i="2"/>
  <c r="K91" i="2"/>
  <c r="L90" i="2"/>
  <c r="M89" i="2"/>
  <c r="H86" i="2"/>
  <c r="I85" i="2"/>
  <c r="J84" i="2"/>
  <c r="K83" i="2"/>
  <c r="L82" i="2"/>
  <c r="M81" i="2"/>
  <c r="H78" i="2"/>
  <c r="I77" i="2"/>
  <c r="J76" i="2"/>
  <c r="K75" i="2"/>
  <c r="L74" i="2"/>
  <c r="M73" i="2"/>
  <c r="H70" i="2"/>
  <c r="I69" i="2"/>
  <c r="J68" i="2"/>
  <c r="K67" i="2"/>
  <c r="L66" i="2"/>
  <c r="M65" i="2"/>
  <c r="H62" i="2"/>
  <c r="I196" i="2"/>
  <c r="I171" i="2"/>
  <c r="H164" i="2"/>
  <c r="M135" i="2"/>
  <c r="K129" i="2"/>
  <c r="K124" i="2"/>
  <c r="L122" i="2"/>
  <c r="I117" i="2"/>
  <c r="L115" i="2"/>
  <c r="K114" i="2"/>
  <c r="L113" i="2"/>
  <c r="M112" i="2"/>
  <c r="H109" i="2"/>
  <c r="I108" i="2"/>
  <c r="J107" i="2"/>
  <c r="K106" i="2"/>
  <c r="L105" i="2"/>
  <c r="M104" i="2"/>
  <c r="H101" i="2"/>
  <c r="I100" i="2"/>
  <c r="J99" i="2"/>
  <c r="K98" i="2"/>
  <c r="L97" i="2"/>
  <c r="M96" i="2"/>
  <c r="H93" i="2"/>
  <c r="I92" i="2"/>
  <c r="J91" i="2"/>
  <c r="K90" i="2"/>
  <c r="L89" i="2"/>
  <c r="M88" i="2"/>
  <c r="H85" i="2"/>
  <c r="I84" i="2"/>
  <c r="J83" i="2"/>
  <c r="K82" i="2"/>
  <c r="L81" i="2"/>
  <c r="M80" i="2"/>
  <c r="H77" i="2"/>
  <c r="I76" i="2"/>
  <c r="J75" i="2"/>
  <c r="K74" i="2"/>
  <c r="L73" i="2"/>
  <c r="M72" i="2"/>
  <c r="H69" i="2"/>
  <c r="I68" i="2"/>
  <c r="J67" i="2"/>
  <c r="K66" i="2"/>
  <c r="L65" i="2"/>
  <c r="M64" i="2"/>
  <c r="H61" i="2"/>
  <c r="I60" i="2"/>
  <c r="J59" i="2"/>
  <c r="K58" i="2"/>
  <c r="L57" i="2"/>
  <c r="K177" i="2"/>
  <c r="J170" i="2"/>
  <c r="I163" i="2"/>
  <c r="H156" i="2"/>
  <c r="L126" i="2"/>
  <c r="H124" i="2"/>
  <c r="J122" i="2"/>
  <c r="L120" i="2"/>
  <c r="K115" i="2"/>
  <c r="J114" i="2"/>
  <c r="K113" i="2"/>
  <c r="L112" i="2"/>
  <c r="M111" i="2"/>
  <c r="H108" i="2"/>
  <c r="I107" i="2"/>
  <c r="J106" i="2"/>
  <c r="K105" i="2"/>
  <c r="L104" i="2"/>
  <c r="M103" i="2"/>
  <c r="H100" i="2"/>
  <c r="I99" i="2"/>
  <c r="J98" i="2"/>
  <c r="K97" i="2"/>
  <c r="L96" i="2"/>
  <c r="M95" i="2"/>
  <c r="H92" i="2"/>
  <c r="I91" i="2"/>
  <c r="J90" i="2"/>
  <c r="K89" i="2"/>
  <c r="L88" i="2"/>
  <c r="M87" i="2"/>
  <c r="H84" i="2"/>
  <c r="I83" i="2"/>
  <c r="J82" i="2"/>
  <c r="K81" i="2"/>
  <c r="L80" i="2"/>
  <c r="M79" i="2"/>
  <c r="H76" i="2"/>
  <c r="I75" i="2"/>
  <c r="J74" i="2"/>
  <c r="K73" i="2"/>
  <c r="L72" i="2"/>
  <c r="M71" i="2"/>
  <c r="H68" i="2"/>
  <c r="I67" i="2"/>
  <c r="J66" i="2"/>
  <c r="K65" i="2"/>
  <c r="L64" i="2"/>
  <c r="M63" i="2"/>
  <c r="H60" i="2"/>
  <c r="I59" i="2"/>
  <c r="J58" i="2"/>
  <c r="K57" i="2"/>
  <c r="L56" i="2"/>
  <c r="M55" i="2"/>
  <c r="J191" i="2"/>
  <c r="L176" i="2"/>
  <c r="K169" i="2"/>
  <c r="J162" i="2"/>
  <c r="I155" i="2"/>
  <c r="H148" i="2"/>
  <c r="L128" i="2"/>
  <c r="I126" i="2"/>
  <c r="H122" i="2"/>
  <c r="J120" i="2"/>
  <c r="L118" i="2"/>
  <c r="I115" i="2"/>
  <c r="I114" i="2"/>
  <c r="J113" i="2"/>
  <c r="K112" i="2"/>
  <c r="L111" i="2"/>
  <c r="M110" i="2"/>
  <c r="H107" i="2"/>
  <c r="I106" i="2"/>
  <c r="J105" i="2"/>
  <c r="K104" i="2"/>
  <c r="L103" i="2"/>
  <c r="M102" i="2"/>
  <c r="H99" i="2"/>
  <c r="I98" i="2"/>
  <c r="J97" i="2"/>
  <c r="K96" i="2"/>
  <c r="L95" i="2"/>
  <c r="M94" i="2"/>
  <c r="H91" i="2"/>
  <c r="I90" i="2"/>
  <c r="J89" i="2"/>
  <c r="K88" i="2"/>
  <c r="L87" i="2"/>
  <c r="M86" i="2"/>
  <c r="H83" i="2"/>
  <c r="I82" i="2"/>
  <c r="J81" i="2"/>
  <c r="K80" i="2"/>
  <c r="L79" i="2"/>
  <c r="M78" i="2"/>
  <c r="H75" i="2"/>
  <c r="I74" i="2"/>
  <c r="J73" i="2"/>
  <c r="K72" i="2"/>
  <c r="L71" i="2"/>
  <c r="M70" i="2"/>
  <c r="H67" i="2"/>
  <c r="I66" i="2"/>
  <c r="J65" i="2"/>
  <c r="K64" i="2"/>
  <c r="L63" i="2"/>
  <c r="M62" i="2"/>
  <c r="H59" i="2"/>
  <c r="I58" i="2"/>
  <c r="J57" i="2"/>
  <c r="H189" i="2"/>
  <c r="M175" i="2"/>
  <c r="L168" i="2"/>
  <c r="K161" i="2"/>
  <c r="J154" i="2"/>
  <c r="I147" i="2"/>
  <c r="H140" i="2"/>
  <c r="J128" i="2"/>
  <c r="L123" i="2"/>
  <c r="I118" i="2"/>
  <c r="K116" i="2"/>
  <c r="H115" i="2"/>
  <c r="H114" i="2"/>
  <c r="I113" i="2"/>
  <c r="J112" i="2"/>
  <c r="K111" i="2"/>
  <c r="L110" i="2"/>
  <c r="M109" i="2"/>
  <c r="H106" i="2"/>
  <c r="I105" i="2"/>
  <c r="J104" i="2"/>
  <c r="K103" i="2"/>
  <c r="L102" i="2"/>
  <c r="M101" i="2"/>
  <c r="H98" i="2"/>
  <c r="I97" i="2"/>
  <c r="J96" i="2"/>
  <c r="K95" i="2"/>
  <c r="L94" i="2"/>
  <c r="M93" i="2"/>
  <c r="H90" i="2"/>
  <c r="I89" i="2"/>
  <c r="J88" i="2"/>
  <c r="K87" i="2"/>
  <c r="L86" i="2"/>
  <c r="M85" i="2"/>
  <c r="H82" i="2"/>
  <c r="I81" i="2"/>
  <c r="J80" i="2"/>
  <c r="K79" i="2"/>
  <c r="L78" i="2"/>
  <c r="M77" i="2"/>
  <c r="H74" i="2"/>
  <c r="I73" i="2"/>
  <c r="J72" i="2"/>
  <c r="K71" i="2"/>
  <c r="L70" i="2"/>
  <c r="M69" i="2"/>
  <c r="H66" i="2"/>
  <c r="I65" i="2"/>
  <c r="J64" i="2"/>
  <c r="K63" i="2"/>
  <c r="L62" i="2"/>
  <c r="M61" i="2"/>
  <c r="H58" i="2"/>
  <c r="I57" i="2"/>
  <c r="J56" i="2"/>
  <c r="K55" i="2"/>
  <c r="M220" i="2"/>
  <c r="M167" i="2"/>
  <c r="L160" i="2"/>
  <c r="K153" i="2"/>
  <c r="J146" i="2"/>
  <c r="I139" i="2"/>
  <c r="H132" i="2"/>
  <c r="M125" i="2"/>
  <c r="K123" i="2"/>
  <c r="M121" i="2"/>
  <c r="H118" i="2"/>
  <c r="J116" i="2"/>
  <c r="H113" i="2"/>
  <c r="I112" i="2"/>
  <c r="J111" i="2"/>
  <c r="K110" i="2"/>
  <c r="L109" i="2"/>
  <c r="M108" i="2"/>
  <c r="H105" i="2"/>
  <c r="I104" i="2"/>
  <c r="J103" i="2"/>
  <c r="K102" i="2"/>
  <c r="L101" i="2"/>
  <c r="M100" i="2"/>
  <c r="H97" i="2"/>
  <c r="I96" i="2"/>
  <c r="J95" i="2"/>
  <c r="K94" i="2"/>
  <c r="L93" i="2"/>
  <c r="M92" i="2"/>
  <c r="H89" i="2"/>
  <c r="I88" i="2"/>
  <c r="J87" i="2"/>
  <c r="K86" i="2"/>
  <c r="L85" i="2"/>
  <c r="M84" i="2"/>
  <c r="H81" i="2"/>
  <c r="I80" i="2"/>
  <c r="J79" i="2"/>
  <c r="K78" i="2"/>
  <c r="L77" i="2"/>
  <c r="M76" i="2"/>
  <c r="H73" i="2"/>
  <c r="I72" i="2"/>
  <c r="J71" i="2"/>
  <c r="K70" i="2"/>
  <c r="L69" i="2"/>
  <c r="M68" i="2"/>
  <c r="H65" i="2"/>
  <c r="I64" i="2"/>
  <c r="J63" i="2"/>
  <c r="K62" i="2"/>
  <c r="L61" i="2"/>
  <c r="M60" i="2"/>
  <c r="L213" i="2"/>
  <c r="I184" i="2"/>
  <c r="M159" i="2"/>
  <c r="L152" i="2"/>
  <c r="K145" i="2"/>
  <c r="J138" i="2"/>
  <c r="I131" i="2"/>
  <c r="M127" i="2"/>
  <c r="J125" i="2"/>
  <c r="I123" i="2"/>
  <c r="K121" i="2"/>
  <c r="M119" i="2"/>
  <c r="H116" i="2"/>
  <c r="H112" i="2"/>
  <c r="I111" i="2"/>
  <c r="J110" i="2"/>
  <c r="K109" i="2"/>
  <c r="L108" i="2"/>
  <c r="M107" i="2"/>
  <c r="H104" i="2"/>
  <c r="I103" i="2"/>
  <c r="J102" i="2"/>
  <c r="K101" i="2"/>
  <c r="L100" i="2"/>
  <c r="M99" i="2"/>
  <c r="H96" i="2"/>
  <c r="I95" i="2"/>
  <c r="J94" i="2"/>
  <c r="K93" i="2"/>
  <c r="L92" i="2"/>
  <c r="M91" i="2"/>
  <c r="H88" i="2"/>
  <c r="I87" i="2"/>
  <c r="J86" i="2"/>
  <c r="K85" i="2"/>
  <c r="L84" i="2"/>
  <c r="M83" i="2"/>
  <c r="H80" i="2"/>
  <c r="I79" i="2"/>
  <c r="J78" i="2"/>
  <c r="K77" i="2"/>
  <c r="L76" i="2"/>
  <c r="M75" i="2"/>
  <c r="H72" i="2"/>
  <c r="I71" i="2"/>
  <c r="J70" i="2"/>
  <c r="K69" i="2"/>
  <c r="L68" i="2"/>
  <c r="M67" i="2"/>
  <c r="H64" i="2"/>
  <c r="I63" i="2"/>
  <c r="J62" i="2"/>
  <c r="K61" i="2"/>
  <c r="L60" i="2"/>
  <c r="M59" i="2"/>
  <c r="L58" i="2"/>
  <c r="I56" i="2"/>
  <c r="M53" i="2"/>
  <c r="M52" i="2"/>
  <c r="H49" i="2"/>
  <c r="I48" i="2"/>
  <c r="J47" i="2"/>
  <c r="K46" i="2"/>
  <c r="L45" i="2"/>
  <c r="M44" i="2"/>
  <c r="H41" i="2"/>
  <c r="I40" i="2"/>
  <c r="J39" i="2"/>
  <c r="K38" i="2"/>
  <c r="L37" i="2"/>
  <c r="M36" i="2"/>
  <c r="H33" i="2"/>
  <c r="I32" i="2"/>
  <c r="J31" i="2"/>
  <c r="K30" i="2"/>
  <c r="L29" i="2"/>
  <c r="M28" i="2"/>
  <c r="H25" i="2"/>
  <c r="I24" i="2"/>
  <c r="J23" i="2"/>
  <c r="K22" i="2"/>
  <c r="L21" i="2"/>
  <c r="M20" i="2"/>
  <c r="H17" i="2"/>
  <c r="I16" i="2"/>
  <c r="J15" i="2"/>
  <c r="K14" i="2"/>
  <c r="L13" i="2"/>
  <c r="L18" i="2"/>
  <c r="H14" i="2"/>
  <c r="I19" i="2"/>
  <c r="H56" i="2"/>
  <c r="M54" i="2"/>
  <c r="L53" i="2"/>
  <c r="L52" i="2"/>
  <c r="M51" i="2"/>
  <c r="H48" i="2"/>
  <c r="I47" i="2"/>
  <c r="J46" i="2"/>
  <c r="K45" i="2"/>
  <c r="L44" i="2"/>
  <c r="M43" i="2"/>
  <c r="H40" i="2"/>
  <c r="I39" i="2"/>
  <c r="J38" i="2"/>
  <c r="K37" i="2"/>
  <c r="L36" i="2"/>
  <c r="M35" i="2"/>
  <c r="H32" i="2"/>
  <c r="I31" i="2"/>
  <c r="J30" i="2"/>
  <c r="K29" i="2"/>
  <c r="L28" i="2"/>
  <c r="M27" i="2"/>
  <c r="H24" i="2"/>
  <c r="I23" i="2"/>
  <c r="J22" i="2"/>
  <c r="K21" i="2"/>
  <c r="L20" i="2"/>
  <c r="M19" i="2"/>
  <c r="H16" i="2"/>
  <c r="I15" i="2"/>
  <c r="J14" i="2"/>
  <c r="K13" i="2"/>
  <c r="J20" i="2"/>
  <c r="M15" i="2"/>
  <c r="M57" i="2"/>
  <c r="L54" i="2"/>
  <c r="K53" i="2"/>
  <c r="K52" i="2"/>
  <c r="L51" i="2"/>
  <c r="M50" i="2"/>
  <c r="H47" i="2"/>
  <c r="I46" i="2"/>
  <c r="J45" i="2"/>
  <c r="K44" i="2"/>
  <c r="L43" i="2"/>
  <c r="M42" i="2"/>
  <c r="H39" i="2"/>
  <c r="I38" i="2"/>
  <c r="J37" i="2"/>
  <c r="K36" i="2"/>
  <c r="L35" i="2"/>
  <c r="M34" i="2"/>
  <c r="H31" i="2"/>
  <c r="I30" i="2"/>
  <c r="J29" i="2"/>
  <c r="K28" i="2"/>
  <c r="L27" i="2"/>
  <c r="M26" i="2"/>
  <c r="H23" i="2"/>
  <c r="I22" i="2"/>
  <c r="J21" i="2"/>
  <c r="K20" i="2"/>
  <c r="L19" i="2"/>
  <c r="M18" i="2"/>
  <c r="H15" i="2"/>
  <c r="I14" i="2"/>
  <c r="J13" i="2"/>
  <c r="I21" i="2"/>
  <c r="M17" i="2"/>
  <c r="I13" i="2"/>
  <c r="L16" i="2"/>
  <c r="H57" i="2"/>
  <c r="K54" i="2"/>
  <c r="J53" i="2"/>
  <c r="J52" i="2"/>
  <c r="K51" i="2"/>
  <c r="L50" i="2"/>
  <c r="M49" i="2"/>
  <c r="H46" i="2"/>
  <c r="I45" i="2"/>
  <c r="J44" i="2"/>
  <c r="K43" i="2"/>
  <c r="L42" i="2"/>
  <c r="M41" i="2"/>
  <c r="H38" i="2"/>
  <c r="I37" i="2"/>
  <c r="J36" i="2"/>
  <c r="K35" i="2"/>
  <c r="L34" i="2"/>
  <c r="M33" i="2"/>
  <c r="H30" i="2"/>
  <c r="I29" i="2"/>
  <c r="J28" i="2"/>
  <c r="K27" i="2"/>
  <c r="L26" i="2"/>
  <c r="M25" i="2"/>
  <c r="H22" i="2"/>
  <c r="K19" i="2"/>
  <c r="L55" i="2"/>
  <c r="J54" i="2"/>
  <c r="I53" i="2"/>
  <c r="I52" i="2"/>
  <c r="J51" i="2"/>
  <c r="K50" i="2"/>
  <c r="L49" i="2"/>
  <c r="M48" i="2"/>
  <c r="H45" i="2"/>
  <c r="I44" i="2"/>
  <c r="J43" i="2"/>
  <c r="K42" i="2"/>
  <c r="L41" i="2"/>
  <c r="M40" i="2"/>
  <c r="H37" i="2"/>
  <c r="I36" i="2"/>
  <c r="J35" i="2"/>
  <c r="K34" i="2"/>
  <c r="L33" i="2"/>
  <c r="M32" i="2"/>
  <c r="H29" i="2"/>
  <c r="I28" i="2"/>
  <c r="J27" i="2"/>
  <c r="K26" i="2"/>
  <c r="L25" i="2"/>
  <c r="M24" i="2"/>
  <c r="H21" i="2"/>
  <c r="I20" i="2"/>
  <c r="J19" i="2"/>
  <c r="K18" i="2"/>
  <c r="L17" i="2"/>
  <c r="M16" i="2"/>
  <c r="H13" i="2"/>
  <c r="J34" i="2"/>
  <c r="M31" i="2"/>
  <c r="H28" i="2"/>
  <c r="J26" i="2"/>
  <c r="L24" i="2"/>
  <c r="J18" i="2"/>
  <c r="I61" i="2"/>
  <c r="J55" i="2"/>
  <c r="H54" i="2"/>
  <c r="H53" i="2"/>
  <c r="H52" i="2"/>
  <c r="I51" i="2"/>
  <c r="J50" i="2"/>
  <c r="K49" i="2"/>
  <c r="L48" i="2"/>
  <c r="M47" i="2"/>
  <c r="H44" i="2"/>
  <c r="I43" i="2"/>
  <c r="J42" i="2"/>
  <c r="K41" i="2"/>
  <c r="L40" i="2"/>
  <c r="M39" i="2"/>
  <c r="H36" i="2"/>
  <c r="I35" i="2"/>
  <c r="K33" i="2"/>
  <c r="L32" i="2"/>
  <c r="I27" i="2"/>
  <c r="K25" i="2"/>
  <c r="M23" i="2"/>
  <c r="J60" i="2"/>
  <c r="M56" i="2"/>
  <c r="I55" i="2"/>
  <c r="H51" i="2"/>
  <c r="I50" i="2"/>
  <c r="J49" i="2"/>
  <c r="K48" i="2"/>
  <c r="L47" i="2"/>
  <c r="M46" i="2"/>
  <c r="H43" i="2"/>
  <c r="I42" i="2"/>
  <c r="J41" i="2"/>
  <c r="K40" i="2"/>
  <c r="L39" i="2"/>
  <c r="M38" i="2"/>
  <c r="H35" i="2"/>
  <c r="I34" i="2"/>
  <c r="J33" i="2"/>
  <c r="K32" i="2"/>
  <c r="L31" i="2"/>
  <c r="M30" i="2"/>
  <c r="H27" i="2"/>
  <c r="I26" i="2"/>
  <c r="J25" i="2"/>
  <c r="K24" i="2"/>
  <c r="L23" i="2"/>
  <c r="M22" i="2"/>
  <c r="H19" i="2"/>
  <c r="I18" i="2"/>
  <c r="J17" i="2"/>
  <c r="K16" i="2"/>
  <c r="L15" i="2"/>
  <c r="M14" i="2"/>
  <c r="I17" i="2"/>
  <c r="K15" i="2"/>
  <c r="M13" i="2"/>
  <c r="H20" i="2"/>
  <c r="K59" i="2"/>
  <c r="K56" i="2"/>
  <c r="H50" i="2"/>
  <c r="I49" i="2"/>
  <c r="J48" i="2"/>
  <c r="K47" i="2"/>
  <c r="L46" i="2"/>
  <c r="M45" i="2"/>
  <c r="H42" i="2"/>
  <c r="I41" i="2"/>
  <c r="J40" i="2"/>
  <c r="K39" i="2"/>
  <c r="L38" i="2"/>
  <c r="M37" i="2"/>
  <c r="H34" i="2"/>
  <c r="I33" i="2"/>
  <c r="J32" i="2"/>
  <c r="K31" i="2"/>
  <c r="L30" i="2"/>
  <c r="M29" i="2"/>
  <c r="H26" i="2"/>
  <c r="I25" i="2"/>
  <c r="J24" i="2"/>
  <c r="K23" i="2"/>
  <c r="L22" i="2"/>
  <c r="M21" i="2"/>
  <c r="H18" i="2"/>
  <c r="J16" i="2"/>
  <c r="L14" i="2"/>
  <c r="K17" i="2"/>
  <c r="F309" i="2"/>
  <c r="F301" i="2"/>
  <c r="F293" i="2"/>
  <c r="F285" i="2"/>
  <c r="F277" i="2"/>
  <c r="F269" i="2"/>
  <c r="F261" i="2"/>
  <c r="F253" i="2"/>
  <c r="F245" i="2"/>
  <c r="F308" i="2"/>
  <c r="F300" i="2"/>
  <c r="F292" i="2"/>
  <c r="F284" i="2"/>
  <c r="F276" i="2"/>
  <c r="F268" i="2"/>
  <c r="F260" i="2"/>
  <c r="F252" i="2"/>
  <c r="F244" i="2"/>
  <c r="F307" i="2"/>
  <c r="F299" i="2"/>
  <c r="F291" i="2"/>
  <c r="F283" i="2"/>
  <c r="F275" i="2"/>
  <c r="F267" i="2"/>
  <c r="F259" i="2"/>
  <c r="F251" i="2"/>
  <c r="F243" i="2"/>
  <c r="F306" i="2"/>
  <c r="F298" i="2"/>
  <c r="F313" i="2"/>
  <c r="F305" i="2"/>
  <c r="F297" i="2"/>
  <c r="F289" i="2"/>
  <c r="F281" i="2"/>
  <c r="F273" i="2"/>
  <c r="F265" i="2"/>
  <c r="F257" i="2"/>
  <c r="F249" i="2"/>
  <c r="F241" i="2"/>
  <c r="F312" i="2"/>
  <c r="F304" i="2"/>
  <c r="F296" i="2"/>
  <c r="F288" i="2"/>
  <c r="F280" i="2"/>
  <c r="F272" i="2"/>
  <c r="F264" i="2"/>
  <c r="F311" i="2"/>
  <c r="F303" i="2"/>
  <c r="F295" i="2"/>
  <c r="F287" i="2"/>
  <c r="F279" i="2"/>
  <c r="F271" i="2"/>
  <c r="F263" i="2"/>
  <c r="F255" i="2"/>
  <c r="F247" i="2"/>
  <c r="F239" i="2"/>
  <c r="F310" i="2"/>
  <c r="F302" i="2"/>
  <c r="F294" i="2"/>
  <c r="F286" i="2"/>
  <c r="F278" i="2"/>
  <c r="F270" i="2"/>
  <c r="F274" i="2"/>
  <c r="F246" i="2"/>
  <c r="F238" i="2"/>
  <c r="F230" i="2"/>
  <c r="F222" i="2"/>
  <c r="F214" i="2"/>
  <c r="F206" i="2"/>
  <c r="F198" i="2"/>
  <c r="F190" i="2"/>
  <c r="F182" i="2"/>
  <c r="F248" i="2"/>
  <c r="F237" i="2"/>
  <c r="F229" i="2"/>
  <c r="F221" i="2"/>
  <c r="F213" i="2"/>
  <c r="F205" i="2"/>
  <c r="F197" i="2"/>
  <c r="F189" i="2"/>
  <c r="F181" i="2"/>
  <c r="F250" i="2"/>
  <c r="F240" i="2"/>
  <c r="F236" i="2"/>
  <c r="F228" i="2"/>
  <c r="F220" i="2"/>
  <c r="F212" i="2"/>
  <c r="F204" i="2"/>
  <c r="F196" i="2"/>
  <c r="F188" i="2"/>
  <c r="F180" i="2"/>
  <c r="F235" i="2"/>
  <c r="F234" i="2"/>
  <c r="F226" i="2"/>
  <c r="F218" i="2"/>
  <c r="F210" i="2"/>
  <c r="F202" i="2"/>
  <c r="F266" i="2"/>
  <c r="F254" i="2"/>
  <c r="F233" i="2"/>
  <c r="F225" i="2"/>
  <c r="F217" i="2"/>
  <c r="F209" i="2"/>
  <c r="F201" i="2"/>
  <c r="F193" i="2"/>
  <c r="F185" i="2"/>
  <c r="F290" i="2"/>
  <c r="F262" i="2"/>
  <c r="F256" i="2"/>
  <c r="F232" i="2"/>
  <c r="F224" i="2"/>
  <c r="F216" i="2"/>
  <c r="F208" i="2"/>
  <c r="F200" i="2"/>
  <c r="F192" i="2"/>
  <c r="F184" i="2"/>
  <c r="F282" i="2"/>
  <c r="F258" i="2"/>
  <c r="F242" i="2"/>
  <c r="F231" i="2"/>
  <c r="F223" i="2"/>
  <c r="F215" i="2"/>
  <c r="F207" i="2"/>
  <c r="F227" i="2"/>
  <c r="F199" i="2"/>
  <c r="F173" i="2"/>
  <c r="F165" i="2"/>
  <c r="F157" i="2"/>
  <c r="F149" i="2"/>
  <c r="F141" i="2"/>
  <c r="F133" i="2"/>
  <c r="F125" i="2"/>
  <c r="F117" i="2"/>
  <c r="F219" i="2"/>
  <c r="F191" i="2"/>
  <c r="F172" i="2"/>
  <c r="F164" i="2"/>
  <c r="F156" i="2"/>
  <c r="F148" i="2"/>
  <c r="F140" i="2"/>
  <c r="F132" i="2"/>
  <c r="F211" i="2"/>
  <c r="F186" i="2"/>
  <c r="F171" i="2"/>
  <c r="F163" i="2"/>
  <c r="F155" i="2"/>
  <c r="F147" i="2"/>
  <c r="F139" i="2"/>
  <c r="F131" i="2"/>
  <c r="F123" i="2"/>
  <c r="F203" i="2"/>
  <c r="F195" i="2"/>
  <c r="F170" i="2"/>
  <c r="F162" i="2"/>
  <c r="F154" i="2"/>
  <c r="F146" i="2"/>
  <c r="F138" i="2"/>
  <c r="F130" i="2"/>
  <c r="F122" i="2"/>
  <c r="F183" i="2"/>
  <c r="F177" i="2"/>
  <c r="F169" i="2"/>
  <c r="F161" i="2"/>
  <c r="F153" i="2"/>
  <c r="F145" i="2"/>
  <c r="F137" i="2"/>
  <c r="F178" i="2"/>
  <c r="F176" i="2"/>
  <c r="F168" i="2"/>
  <c r="F160" i="2"/>
  <c r="F152" i="2"/>
  <c r="F144" i="2"/>
  <c r="F136" i="2"/>
  <c r="F128" i="2"/>
  <c r="F187" i="2"/>
  <c r="F179" i="2"/>
  <c r="F175" i="2"/>
  <c r="F167" i="2"/>
  <c r="F159" i="2"/>
  <c r="F151" i="2"/>
  <c r="F143" i="2"/>
  <c r="F135" i="2"/>
  <c r="F127" i="2"/>
  <c r="F119" i="2"/>
  <c r="F166" i="2"/>
  <c r="F116" i="2"/>
  <c r="F113" i="2"/>
  <c r="F105" i="2"/>
  <c r="F97" i="2"/>
  <c r="F89" i="2"/>
  <c r="F81" i="2"/>
  <c r="F73" i="2"/>
  <c r="F65" i="2"/>
  <c r="F57" i="2"/>
  <c r="F158" i="2"/>
  <c r="F121" i="2"/>
  <c r="F112" i="2"/>
  <c r="F104" i="2"/>
  <c r="F96" i="2"/>
  <c r="F88" i="2"/>
  <c r="F80" i="2"/>
  <c r="F72" i="2"/>
  <c r="F64" i="2"/>
  <c r="F150" i="2"/>
  <c r="F111" i="2"/>
  <c r="F103" i="2"/>
  <c r="F95" i="2"/>
  <c r="F87" i="2"/>
  <c r="F79" i="2"/>
  <c r="F71" i="2"/>
  <c r="F63" i="2"/>
  <c r="F194" i="2"/>
  <c r="F142" i="2"/>
  <c r="F129" i="2"/>
  <c r="F110" i="2"/>
  <c r="F102" i="2"/>
  <c r="F94" i="2"/>
  <c r="F86" i="2"/>
  <c r="F78" i="2"/>
  <c r="F70" i="2"/>
  <c r="F62" i="2"/>
  <c r="F54" i="2"/>
  <c r="F134" i="2"/>
  <c r="F124" i="2"/>
  <c r="F109" i="2"/>
  <c r="F101" i="2"/>
  <c r="F93" i="2"/>
  <c r="F85" i="2"/>
  <c r="F77" i="2"/>
  <c r="F69" i="2"/>
  <c r="F61" i="2"/>
  <c r="F126" i="2"/>
  <c r="F108" i="2"/>
  <c r="F100" i="2"/>
  <c r="F92" i="2"/>
  <c r="F84" i="2"/>
  <c r="F76" i="2"/>
  <c r="F68" i="2"/>
  <c r="F60" i="2"/>
  <c r="F120" i="2"/>
  <c r="F107" i="2"/>
  <c r="F99" i="2"/>
  <c r="F91" i="2"/>
  <c r="F83" i="2"/>
  <c r="F75" i="2"/>
  <c r="F67" i="2"/>
  <c r="F59" i="2"/>
  <c r="F174" i="2"/>
  <c r="F118" i="2"/>
  <c r="F115" i="2"/>
  <c r="F114" i="2"/>
  <c r="F106" i="2"/>
  <c r="F98" i="2"/>
  <c r="F90" i="2"/>
  <c r="F82" i="2"/>
  <c r="F74" i="2"/>
  <c r="F66" i="2"/>
  <c r="F58" i="2"/>
  <c r="F55" i="2"/>
  <c r="F51" i="2"/>
  <c r="F43" i="2"/>
  <c r="F35" i="2"/>
  <c r="F27" i="2"/>
  <c r="F19" i="2"/>
  <c r="E12" i="2"/>
  <c r="H12" i="2" s="1"/>
  <c r="F50" i="2"/>
  <c r="F42" i="2"/>
  <c r="F34" i="2"/>
  <c r="F26" i="2"/>
  <c r="F18" i="2"/>
  <c r="F16" i="2"/>
  <c r="F56" i="2"/>
  <c r="F49" i="2"/>
  <c r="F41" i="2"/>
  <c r="F33" i="2"/>
  <c r="F25" i="2"/>
  <c r="F17" i="2"/>
  <c r="F48" i="2"/>
  <c r="F40" i="2"/>
  <c r="F32" i="2"/>
  <c r="F24" i="2"/>
  <c r="F22" i="2"/>
  <c r="F14" i="2"/>
  <c r="F47" i="2"/>
  <c r="F39" i="2"/>
  <c r="F31" i="2"/>
  <c r="F23" i="2"/>
  <c r="F15" i="2"/>
  <c r="F30" i="2"/>
  <c r="F46" i="2"/>
  <c r="F38" i="2"/>
  <c r="F53" i="2"/>
  <c r="F45" i="2"/>
  <c r="F37" i="2"/>
  <c r="F29" i="2"/>
  <c r="F21" i="2"/>
  <c r="F13" i="2"/>
  <c r="F52" i="2"/>
  <c r="F44" i="2"/>
  <c r="F36" i="2"/>
  <c r="F28" i="2"/>
  <c r="F20" i="2"/>
  <c r="F6" i="2"/>
  <c r="G9" i="2"/>
  <c r="G276" i="2" s="1"/>
  <c r="B276" i="2" s="1"/>
  <c r="B2" i="354"/>
  <c r="K12" i="2" l="1"/>
  <c r="G36" i="2"/>
  <c r="B36" i="2" s="1"/>
  <c r="G17" i="357"/>
  <c r="B17" i="357" s="1"/>
  <c r="G14" i="357"/>
  <c r="B14" i="357" s="1"/>
  <c r="G19" i="357"/>
  <c r="B19" i="357" s="1"/>
  <c r="G12" i="357"/>
  <c r="G13" i="357"/>
  <c r="B13" i="357" s="1"/>
  <c r="F6" i="357"/>
  <c r="G18" i="357"/>
  <c r="B18" i="357" s="1"/>
  <c r="G20" i="357"/>
  <c r="B20" i="357" s="1"/>
  <c r="G15" i="357"/>
  <c r="B15" i="357" s="1"/>
  <c r="G16" i="357"/>
  <c r="B16" i="357" s="1"/>
  <c r="L12" i="2"/>
  <c r="F6" i="358"/>
  <c r="G16" i="358"/>
  <c r="B16" i="358" s="1"/>
  <c r="G12" i="358"/>
  <c r="G13" i="358"/>
  <c r="B13" i="358" s="1"/>
  <c r="G19" i="358"/>
  <c r="B19" i="358" s="1"/>
  <c r="G14" i="358"/>
  <c r="B14" i="358" s="1"/>
  <c r="G17" i="358"/>
  <c r="B17" i="358" s="1"/>
  <c r="G15" i="358"/>
  <c r="B15" i="358" s="1"/>
  <c r="G18" i="358"/>
  <c r="B18" i="358" s="1"/>
  <c r="F12" i="2"/>
  <c r="J12" i="2"/>
  <c r="F6" i="359"/>
  <c r="G14" i="359"/>
  <c r="B14" i="359" s="1"/>
  <c r="G16" i="359"/>
  <c r="B16" i="359" s="1"/>
  <c r="G17" i="359"/>
  <c r="B17" i="359" s="1"/>
  <c r="G12" i="359"/>
  <c r="G15" i="359"/>
  <c r="B15" i="359" s="1"/>
  <c r="G13" i="359"/>
  <c r="B13" i="359" s="1"/>
  <c r="F6" i="360"/>
  <c r="G16" i="360"/>
  <c r="B16" i="360" s="1"/>
  <c r="G14" i="360"/>
  <c r="B14" i="360" s="1"/>
  <c r="G17" i="360"/>
  <c r="B17" i="360" s="1"/>
  <c r="G15" i="360"/>
  <c r="B15" i="360" s="1"/>
  <c r="G13" i="360"/>
  <c r="B13" i="360" s="1"/>
  <c r="G12" i="360"/>
  <c r="F6" i="361"/>
  <c r="G13" i="361"/>
  <c r="B13" i="361" s="1"/>
  <c r="G12" i="361"/>
  <c r="G14" i="361"/>
  <c r="B14" i="361" s="1"/>
  <c r="G15" i="361"/>
  <c r="B15" i="361" s="1"/>
  <c r="G16" i="361"/>
  <c r="B16" i="361" s="1"/>
  <c r="G27" i="2"/>
  <c r="B27" i="2" s="1"/>
  <c r="G16" i="362"/>
  <c r="B16" i="362" s="1"/>
  <c r="G15" i="362"/>
  <c r="B15" i="362" s="1"/>
  <c r="F6" i="362"/>
  <c r="G13" i="362"/>
  <c r="B13" i="362" s="1"/>
  <c r="G14" i="362"/>
  <c r="B14" i="362" s="1"/>
  <c r="G12" i="362"/>
  <c r="G13" i="354"/>
  <c r="B13" i="354" s="1"/>
  <c r="F6" i="355"/>
  <c r="G27" i="355"/>
  <c r="B27" i="355" s="1"/>
  <c r="G15" i="355"/>
  <c r="B15" i="355" s="1"/>
  <c r="G28" i="355"/>
  <c r="B28" i="355" s="1"/>
  <c r="G24" i="355"/>
  <c r="B24" i="355" s="1"/>
  <c r="G12" i="355"/>
  <c r="G22" i="355"/>
  <c r="B22" i="355" s="1"/>
  <c r="G26" i="355"/>
  <c r="B26" i="355" s="1"/>
  <c r="G14" i="355"/>
  <c r="B14" i="355" s="1"/>
  <c r="G18" i="355"/>
  <c r="B18" i="355" s="1"/>
  <c r="G20" i="355"/>
  <c r="B20" i="355" s="1"/>
  <c r="G16" i="355"/>
  <c r="B16" i="355" s="1"/>
  <c r="G23" i="355"/>
  <c r="B23" i="355" s="1"/>
  <c r="G19" i="355"/>
  <c r="B19" i="355" s="1"/>
  <c r="G25" i="355"/>
  <c r="B25" i="355" s="1"/>
  <c r="G21" i="355"/>
  <c r="B21" i="355" s="1"/>
  <c r="G13" i="355"/>
  <c r="B13" i="355" s="1"/>
  <c r="G17" i="355"/>
  <c r="B17" i="355" s="1"/>
  <c r="F6" i="363"/>
  <c r="G12" i="363"/>
  <c r="G13" i="356"/>
  <c r="B13" i="356" s="1"/>
  <c r="G18" i="356"/>
  <c r="B18" i="356" s="1"/>
  <c r="G12" i="356"/>
  <c r="F6" i="356"/>
  <c r="G15" i="356"/>
  <c r="B15" i="356" s="1"/>
  <c r="G17" i="356"/>
  <c r="B17" i="356" s="1"/>
  <c r="G14" i="356"/>
  <c r="B14" i="356" s="1"/>
  <c r="G16" i="356"/>
  <c r="B16" i="356" s="1"/>
  <c r="G2" i="354"/>
  <c r="G39" i="354"/>
  <c r="G44" i="2"/>
  <c r="B44" i="2" s="1"/>
  <c r="G54" i="2"/>
  <c r="B54" i="2" s="1"/>
  <c r="G29" i="2"/>
  <c r="B29" i="2" s="1"/>
  <c r="G32" i="2"/>
  <c r="B32" i="2" s="1"/>
  <c r="G23" i="2"/>
  <c r="B23" i="2" s="1"/>
  <c r="G18" i="2"/>
  <c r="B18" i="2" s="1"/>
  <c r="G106" i="2"/>
  <c r="B106" i="2" s="1"/>
  <c r="G115" i="2"/>
  <c r="B115" i="2" s="1"/>
  <c r="G75" i="2"/>
  <c r="B75" i="2" s="1"/>
  <c r="G92" i="2"/>
  <c r="B92" i="2" s="1"/>
  <c r="G61" i="2"/>
  <c r="B61" i="2" s="1"/>
  <c r="G117" i="2"/>
  <c r="B117" i="2" s="1"/>
  <c r="G71" i="2"/>
  <c r="B71" i="2" s="1"/>
  <c r="G72" i="2"/>
  <c r="B72" i="2" s="1"/>
  <c r="G123" i="2"/>
  <c r="B123" i="2" s="1"/>
  <c r="G182" i="2"/>
  <c r="B182" i="2" s="1"/>
  <c r="G158" i="2"/>
  <c r="B158" i="2" s="1"/>
  <c r="G153" i="2"/>
  <c r="B153" i="2" s="1"/>
  <c r="G198" i="2"/>
  <c r="B198" i="2" s="1"/>
  <c r="G171" i="2"/>
  <c r="B171" i="2" s="1"/>
  <c r="G116" i="2"/>
  <c r="B116" i="2" s="1"/>
  <c r="G207" i="2"/>
  <c r="B207" i="2" s="1"/>
  <c r="G224" i="2"/>
  <c r="B224" i="2" s="1"/>
  <c r="G249" i="2"/>
  <c r="B249" i="2" s="1"/>
  <c r="G225" i="2"/>
  <c r="B225" i="2" s="1"/>
  <c r="G247" i="2"/>
  <c r="B247" i="2" s="1"/>
  <c r="G219" i="2"/>
  <c r="B219" i="2" s="1"/>
  <c r="G212" i="2"/>
  <c r="B212" i="2" s="1"/>
  <c r="G213" i="2"/>
  <c r="B213" i="2" s="1"/>
  <c r="G293" i="2"/>
  <c r="B293" i="2" s="1"/>
  <c r="G246" i="2"/>
  <c r="B246" i="2" s="1"/>
  <c r="G310" i="2"/>
  <c r="B310" i="2" s="1"/>
  <c r="G263" i="2"/>
  <c r="B263" i="2" s="1"/>
  <c r="G288" i="2"/>
  <c r="B288" i="2" s="1"/>
  <c r="G282" i="2"/>
  <c r="B282" i="2" s="1"/>
  <c r="G267" i="2"/>
  <c r="B267" i="2" s="1"/>
  <c r="G268" i="2"/>
  <c r="B268" i="2" s="1"/>
  <c r="G24" i="2"/>
  <c r="B24" i="2" s="1"/>
  <c r="G49" i="2"/>
  <c r="B49" i="2" s="1"/>
  <c r="G113" i="2"/>
  <c r="B113" i="2" s="1"/>
  <c r="G98" i="2"/>
  <c r="B98" i="2" s="1"/>
  <c r="G67" i="2"/>
  <c r="B67" i="2" s="1"/>
  <c r="G133" i="2"/>
  <c r="B133" i="2" s="1"/>
  <c r="G84" i="2"/>
  <c r="B84" i="2" s="1"/>
  <c r="G53" i="2"/>
  <c r="B53" i="2" s="1"/>
  <c r="G110" i="2"/>
  <c r="B110" i="2" s="1"/>
  <c r="G63" i="2"/>
  <c r="B63" i="2" s="1"/>
  <c r="G64" i="2"/>
  <c r="B64" i="2" s="1"/>
  <c r="G125" i="2"/>
  <c r="B125" i="2" s="1"/>
  <c r="G150" i="2"/>
  <c r="B150" i="2" s="1"/>
  <c r="G175" i="2"/>
  <c r="B175" i="2" s="1"/>
  <c r="G176" i="2"/>
  <c r="B176" i="2" s="1"/>
  <c r="G145" i="2"/>
  <c r="B145" i="2" s="1"/>
  <c r="G170" i="2"/>
  <c r="B170" i="2" s="1"/>
  <c r="G218" i="2"/>
  <c r="B218" i="2" s="1"/>
  <c r="G163" i="2"/>
  <c r="B163" i="2" s="1"/>
  <c r="G186" i="2"/>
  <c r="B186" i="2" s="1"/>
  <c r="G172" i="2"/>
  <c r="B172" i="2" s="1"/>
  <c r="G238" i="2"/>
  <c r="B238" i="2" s="1"/>
  <c r="G199" i="2"/>
  <c r="B199" i="2" s="1"/>
  <c r="G216" i="2"/>
  <c r="B216" i="2" s="1"/>
  <c r="G217" i="2"/>
  <c r="B217" i="2" s="1"/>
  <c r="G211" i="2"/>
  <c r="B211" i="2" s="1"/>
  <c r="G204" i="2"/>
  <c r="B204" i="2" s="1"/>
  <c r="G273" i="2"/>
  <c r="B273" i="2" s="1"/>
  <c r="G205" i="2"/>
  <c r="B205" i="2" s="1"/>
  <c r="G285" i="2"/>
  <c r="B285" i="2" s="1"/>
  <c r="G302" i="2"/>
  <c r="B302" i="2" s="1"/>
  <c r="G280" i="2"/>
  <c r="B280" i="2" s="1"/>
  <c r="G274" i="2"/>
  <c r="B274" i="2" s="1"/>
  <c r="G259" i="2"/>
  <c r="B259" i="2" s="1"/>
  <c r="G260" i="2"/>
  <c r="B260" i="2" s="1"/>
  <c r="M12" i="2"/>
  <c r="G28" i="2"/>
  <c r="B28" i="2" s="1"/>
  <c r="G46" i="2"/>
  <c r="B46" i="2" s="1"/>
  <c r="G16" i="2"/>
  <c r="B16" i="2" s="1"/>
  <c r="G41" i="2"/>
  <c r="B41" i="2" s="1"/>
  <c r="G105" i="2"/>
  <c r="B105" i="2" s="1"/>
  <c r="G90" i="2"/>
  <c r="B90" i="2" s="1"/>
  <c r="G59" i="2"/>
  <c r="B59" i="2" s="1"/>
  <c r="G76" i="2"/>
  <c r="B76" i="2" s="1"/>
  <c r="G141" i="2"/>
  <c r="B141" i="2" s="1"/>
  <c r="G109" i="2"/>
  <c r="B109" i="2" s="1"/>
  <c r="G102" i="2"/>
  <c r="B102" i="2" s="1"/>
  <c r="G56" i="2"/>
  <c r="B56" i="2" s="1"/>
  <c r="G142" i="2"/>
  <c r="B142" i="2" s="1"/>
  <c r="G167" i="2"/>
  <c r="B167" i="2" s="1"/>
  <c r="G179" i="2"/>
  <c r="B179" i="2" s="1"/>
  <c r="G168" i="2"/>
  <c r="B168" i="2" s="1"/>
  <c r="G178" i="2"/>
  <c r="B178" i="2" s="1"/>
  <c r="G202" i="2"/>
  <c r="B202" i="2" s="1"/>
  <c r="G137" i="2"/>
  <c r="B137" i="2" s="1"/>
  <c r="G162" i="2"/>
  <c r="B162" i="2" s="1"/>
  <c r="G155" i="2"/>
  <c r="B155" i="2" s="1"/>
  <c r="G164" i="2"/>
  <c r="B164" i="2" s="1"/>
  <c r="G230" i="2"/>
  <c r="B230" i="2" s="1"/>
  <c r="G265" i="2"/>
  <c r="B265" i="2" s="1"/>
  <c r="G191" i="2"/>
  <c r="B191" i="2" s="1"/>
  <c r="G208" i="2"/>
  <c r="B208" i="2" s="1"/>
  <c r="G209" i="2"/>
  <c r="B209" i="2" s="1"/>
  <c r="G203" i="2"/>
  <c r="B203" i="2" s="1"/>
  <c r="G243" i="2"/>
  <c r="B243" i="2" s="1"/>
  <c r="G196" i="2"/>
  <c r="B196" i="2" s="1"/>
  <c r="G197" i="2"/>
  <c r="B197" i="2" s="1"/>
  <c r="G281" i="2"/>
  <c r="B281" i="2" s="1"/>
  <c r="G277" i="2"/>
  <c r="B277" i="2" s="1"/>
  <c r="G294" i="2"/>
  <c r="B294" i="2" s="1"/>
  <c r="G311" i="2"/>
  <c r="B311" i="2" s="1"/>
  <c r="G272" i="2"/>
  <c r="B272" i="2" s="1"/>
  <c r="G313" i="2"/>
  <c r="B313" i="2" s="1"/>
  <c r="G266" i="2"/>
  <c r="B266" i="2" s="1"/>
  <c r="G251" i="2"/>
  <c r="B251" i="2" s="1"/>
  <c r="G252" i="2"/>
  <c r="B252" i="2" s="1"/>
  <c r="I12" i="2"/>
  <c r="G51" i="2"/>
  <c r="B51" i="2" s="1"/>
  <c r="G20" i="2"/>
  <c r="B20" i="2" s="1"/>
  <c r="G38" i="2"/>
  <c r="B38" i="2" s="1"/>
  <c r="G57" i="2"/>
  <c r="B57" i="2" s="1"/>
  <c r="G47" i="2"/>
  <c r="B47" i="2" s="1"/>
  <c r="G33" i="2"/>
  <c r="B33" i="2" s="1"/>
  <c r="G97" i="2"/>
  <c r="B97" i="2" s="1"/>
  <c r="G82" i="2"/>
  <c r="B82" i="2" s="1"/>
  <c r="G68" i="2"/>
  <c r="B68" i="2" s="1"/>
  <c r="G101" i="2"/>
  <c r="B101" i="2" s="1"/>
  <c r="G94" i="2"/>
  <c r="B94" i="2" s="1"/>
  <c r="G111" i="2"/>
  <c r="B111" i="2" s="1"/>
  <c r="G112" i="2"/>
  <c r="B112" i="2" s="1"/>
  <c r="G134" i="2"/>
  <c r="B134" i="2" s="1"/>
  <c r="G159" i="2"/>
  <c r="B159" i="2" s="1"/>
  <c r="G160" i="2"/>
  <c r="B160" i="2" s="1"/>
  <c r="G129" i="2"/>
  <c r="B129" i="2" s="1"/>
  <c r="G154" i="2"/>
  <c r="B154" i="2" s="1"/>
  <c r="G147" i="2"/>
  <c r="B147" i="2" s="1"/>
  <c r="G156" i="2"/>
  <c r="B156" i="2" s="1"/>
  <c r="G222" i="2"/>
  <c r="B222" i="2" s="1"/>
  <c r="G183" i="2"/>
  <c r="B183" i="2" s="1"/>
  <c r="G200" i="2"/>
  <c r="B200" i="2" s="1"/>
  <c r="G201" i="2"/>
  <c r="B201" i="2" s="1"/>
  <c r="G195" i="2"/>
  <c r="B195" i="2" s="1"/>
  <c r="G188" i="2"/>
  <c r="B188" i="2" s="1"/>
  <c r="G189" i="2"/>
  <c r="B189" i="2" s="1"/>
  <c r="G286" i="2"/>
  <c r="B286" i="2" s="1"/>
  <c r="G303" i="2"/>
  <c r="B303" i="2" s="1"/>
  <c r="G264" i="2"/>
  <c r="B264" i="2" s="1"/>
  <c r="G305" i="2"/>
  <c r="B305" i="2" s="1"/>
  <c r="G258" i="2"/>
  <c r="B258" i="2" s="1"/>
  <c r="G307" i="2"/>
  <c r="B307" i="2" s="1"/>
  <c r="G244" i="2"/>
  <c r="B244" i="2" s="1"/>
  <c r="G308" i="2"/>
  <c r="B308" i="2" s="1"/>
  <c r="G43" i="2"/>
  <c r="B43" i="2" s="1"/>
  <c r="G55" i="2"/>
  <c r="B55" i="2" s="1"/>
  <c r="G19" i="2"/>
  <c r="B19" i="2" s="1"/>
  <c r="G21" i="2"/>
  <c r="B21" i="2" s="1"/>
  <c r="G45" i="2"/>
  <c r="B45" i="2" s="1"/>
  <c r="G30" i="2"/>
  <c r="B30" i="2" s="1"/>
  <c r="G15" i="2"/>
  <c r="B15" i="2" s="1"/>
  <c r="G39" i="2"/>
  <c r="B39" i="2" s="1"/>
  <c r="G25" i="2"/>
  <c r="B25" i="2" s="1"/>
  <c r="G50" i="2"/>
  <c r="B50" i="2" s="1"/>
  <c r="G89" i="2"/>
  <c r="B89" i="2" s="1"/>
  <c r="G74" i="2"/>
  <c r="B74" i="2" s="1"/>
  <c r="G107" i="2"/>
  <c r="B107" i="2" s="1"/>
  <c r="G60" i="2"/>
  <c r="B60" i="2" s="1"/>
  <c r="G93" i="2"/>
  <c r="B93" i="2" s="1"/>
  <c r="G86" i="2"/>
  <c r="B86" i="2" s="1"/>
  <c r="G157" i="2"/>
  <c r="B157" i="2" s="1"/>
  <c r="G103" i="2"/>
  <c r="B103" i="2" s="1"/>
  <c r="G165" i="2"/>
  <c r="B165" i="2" s="1"/>
  <c r="G104" i="2"/>
  <c r="B104" i="2" s="1"/>
  <c r="G126" i="2"/>
  <c r="B126" i="2" s="1"/>
  <c r="G151" i="2"/>
  <c r="B151" i="2" s="1"/>
  <c r="G152" i="2"/>
  <c r="B152" i="2" s="1"/>
  <c r="G121" i="2"/>
  <c r="B121" i="2" s="1"/>
  <c r="G146" i="2"/>
  <c r="B146" i="2" s="1"/>
  <c r="G139" i="2"/>
  <c r="B139" i="2" s="1"/>
  <c r="G148" i="2"/>
  <c r="B148" i="2" s="1"/>
  <c r="G214" i="2"/>
  <c r="B214" i="2" s="1"/>
  <c r="G289" i="2"/>
  <c r="B289" i="2" s="1"/>
  <c r="G192" i="2"/>
  <c r="B192" i="2" s="1"/>
  <c r="G245" i="2"/>
  <c r="B245" i="2" s="1"/>
  <c r="G187" i="2"/>
  <c r="B187" i="2" s="1"/>
  <c r="G255" i="2"/>
  <c r="B255" i="2" s="1"/>
  <c r="G181" i="2"/>
  <c r="B181" i="2" s="1"/>
  <c r="G253" i="2"/>
  <c r="B253" i="2" s="1"/>
  <c r="G278" i="2"/>
  <c r="B278" i="2" s="1"/>
  <c r="G295" i="2"/>
  <c r="B295" i="2" s="1"/>
  <c r="G256" i="2"/>
  <c r="B256" i="2" s="1"/>
  <c r="G297" i="2"/>
  <c r="B297" i="2" s="1"/>
  <c r="G250" i="2"/>
  <c r="B250" i="2" s="1"/>
  <c r="G299" i="2"/>
  <c r="B299" i="2" s="1"/>
  <c r="G300" i="2"/>
  <c r="B300" i="2" s="1"/>
  <c r="G35" i="2"/>
  <c r="B35" i="2" s="1"/>
  <c r="G37" i="2"/>
  <c r="B37" i="2" s="1"/>
  <c r="G22" i="2"/>
  <c r="B22" i="2" s="1"/>
  <c r="G31" i="2"/>
  <c r="B31" i="2" s="1"/>
  <c r="G17" i="2"/>
  <c r="B17" i="2" s="1"/>
  <c r="G42" i="2"/>
  <c r="B42" i="2" s="1"/>
  <c r="G81" i="2"/>
  <c r="B81" i="2" s="1"/>
  <c r="G66" i="2"/>
  <c r="B66" i="2" s="1"/>
  <c r="G99" i="2"/>
  <c r="B99" i="2" s="1"/>
  <c r="G85" i="2"/>
  <c r="B85" i="2" s="1"/>
  <c r="G149" i="2"/>
  <c r="B149" i="2" s="1"/>
  <c r="G78" i="2"/>
  <c r="B78" i="2" s="1"/>
  <c r="G95" i="2"/>
  <c r="B95" i="2" s="1"/>
  <c r="G96" i="2"/>
  <c r="B96" i="2" s="1"/>
  <c r="G118" i="2"/>
  <c r="B118" i="2" s="1"/>
  <c r="G194" i="2"/>
  <c r="B194" i="2" s="1"/>
  <c r="G143" i="2"/>
  <c r="B143" i="2" s="1"/>
  <c r="G185" i="2"/>
  <c r="B185" i="2" s="1"/>
  <c r="G144" i="2"/>
  <c r="B144" i="2" s="1"/>
  <c r="G177" i="2"/>
  <c r="B177" i="2" s="1"/>
  <c r="G138" i="2"/>
  <c r="B138" i="2" s="1"/>
  <c r="G131" i="2"/>
  <c r="B131" i="2" s="1"/>
  <c r="G140" i="2"/>
  <c r="B140" i="2" s="1"/>
  <c r="G206" i="2"/>
  <c r="B206" i="2" s="1"/>
  <c r="G231" i="2"/>
  <c r="B231" i="2" s="1"/>
  <c r="G269" i="2"/>
  <c r="B269" i="2" s="1"/>
  <c r="G184" i="2"/>
  <c r="B184" i="2" s="1"/>
  <c r="G241" i="2"/>
  <c r="B241" i="2" s="1"/>
  <c r="G236" i="2"/>
  <c r="B236" i="2" s="1"/>
  <c r="G237" i="2"/>
  <c r="B237" i="2" s="1"/>
  <c r="G270" i="2"/>
  <c r="B270" i="2" s="1"/>
  <c r="G287" i="2"/>
  <c r="B287" i="2" s="1"/>
  <c r="G248" i="2"/>
  <c r="B248" i="2" s="1"/>
  <c r="G312" i="2"/>
  <c r="B312" i="2" s="1"/>
  <c r="G242" i="2"/>
  <c r="B242" i="2" s="1"/>
  <c r="G306" i="2"/>
  <c r="B306" i="2" s="1"/>
  <c r="G291" i="2"/>
  <c r="B291" i="2" s="1"/>
  <c r="G292" i="2"/>
  <c r="B292" i="2" s="1"/>
  <c r="G14" i="2"/>
  <c r="B14" i="2" s="1"/>
  <c r="G48" i="2"/>
  <c r="B48" i="2" s="1"/>
  <c r="G12" i="2"/>
  <c r="B12" i="2" s="1"/>
  <c r="B2" i="2" s="1"/>
  <c r="G34" i="2"/>
  <c r="B34" i="2" s="1"/>
  <c r="G73" i="2"/>
  <c r="B73" i="2" s="1"/>
  <c r="G128" i="2"/>
  <c r="B128" i="2" s="1"/>
  <c r="G91" i="2"/>
  <c r="B91" i="2" s="1"/>
  <c r="G120" i="2"/>
  <c r="B120" i="2" s="1"/>
  <c r="G108" i="2"/>
  <c r="B108" i="2" s="1"/>
  <c r="G77" i="2"/>
  <c r="B77" i="2" s="1"/>
  <c r="G70" i="2"/>
  <c r="B70" i="2" s="1"/>
  <c r="G87" i="2"/>
  <c r="B87" i="2" s="1"/>
  <c r="G180" i="2"/>
  <c r="B180" i="2" s="1"/>
  <c r="G88" i="2"/>
  <c r="B88" i="2" s="1"/>
  <c r="G174" i="2"/>
  <c r="B174" i="2" s="1"/>
  <c r="G135" i="2"/>
  <c r="B135" i="2" s="1"/>
  <c r="G136" i="2"/>
  <c r="B136" i="2" s="1"/>
  <c r="G169" i="2"/>
  <c r="B169" i="2" s="1"/>
  <c r="G210" i="2"/>
  <c r="B210" i="2" s="1"/>
  <c r="G130" i="2"/>
  <c r="B130" i="2" s="1"/>
  <c r="G193" i="2"/>
  <c r="B193" i="2" s="1"/>
  <c r="G132" i="2"/>
  <c r="B132" i="2" s="1"/>
  <c r="G223" i="2"/>
  <c r="B223" i="2" s="1"/>
  <c r="G234" i="2"/>
  <c r="B234" i="2" s="1"/>
  <c r="G235" i="2"/>
  <c r="B235" i="2" s="1"/>
  <c r="G257" i="2"/>
  <c r="B257" i="2" s="1"/>
  <c r="G228" i="2"/>
  <c r="B228" i="2" s="1"/>
  <c r="G229" i="2"/>
  <c r="B229" i="2" s="1"/>
  <c r="G239" i="2"/>
  <c r="B239" i="2" s="1"/>
  <c r="G309" i="2"/>
  <c r="B309" i="2" s="1"/>
  <c r="G262" i="2"/>
  <c r="B262" i="2" s="1"/>
  <c r="G279" i="2"/>
  <c r="B279" i="2" s="1"/>
  <c r="G240" i="2"/>
  <c r="B240" i="2" s="1"/>
  <c r="G304" i="2"/>
  <c r="B304" i="2" s="1"/>
  <c r="G298" i="2"/>
  <c r="B298" i="2" s="1"/>
  <c r="G283" i="2"/>
  <c r="B283" i="2" s="1"/>
  <c r="G284" i="2"/>
  <c r="B284" i="2" s="1"/>
  <c r="G13" i="2"/>
  <c r="B13" i="2" s="1"/>
  <c r="G52" i="2"/>
  <c r="B52" i="2" s="1"/>
  <c r="G40" i="2"/>
  <c r="B40" i="2" s="1"/>
  <c r="G58" i="2"/>
  <c r="B58" i="2" s="1"/>
  <c r="G26" i="2"/>
  <c r="B26" i="2" s="1"/>
  <c r="G65" i="2"/>
  <c r="B65" i="2" s="1"/>
  <c r="G114" i="2"/>
  <c r="B114" i="2" s="1"/>
  <c r="G83" i="2"/>
  <c r="B83" i="2" s="1"/>
  <c r="G100" i="2"/>
  <c r="B100" i="2" s="1"/>
  <c r="G69" i="2"/>
  <c r="B69" i="2" s="1"/>
  <c r="G62" i="2"/>
  <c r="B62" i="2" s="1"/>
  <c r="G119" i="2"/>
  <c r="B119" i="2" s="1"/>
  <c r="G79" i="2"/>
  <c r="B79" i="2" s="1"/>
  <c r="G80" i="2"/>
  <c r="B80" i="2" s="1"/>
  <c r="G173" i="2"/>
  <c r="B173" i="2" s="1"/>
  <c r="G166" i="2"/>
  <c r="B166" i="2" s="1"/>
  <c r="G127" i="2"/>
  <c r="B127" i="2" s="1"/>
  <c r="G190" i="2"/>
  <c r="B190" i="2" s="1"/>
  <c r="G161" i="2"/>
  <c r="B161" i="2" s="1"/>
  <c r="G122" i="2"/>
  <c r="B122" i="2" s="1"/>
  <c r="G226" i="2"/>
  <c r="B226" i="2" s="1"/>
  <c r="G124" i="2"/>
  <c r="B124" i="2" s="1"/>
  <c r="G215" i="2"/>
  <c r="B215" i="2" s="1"/>
  <c r="G232" i="2"/>
  <c r="B232" i="2" s="1"/>
  <c r="G233" i="2"/>
  <c r="B233" i="2" s="1"/>
  <c r="G227" i="2"/>
  <c r="B227" i="2" s="1"/>
  <c r="G220" i="2"/>
  <c r="B220" i="2" s="1"/>
  <c r="G221" i="2"/>
  <c r="B221" i="2" s="1"/>
  <c r="G261" i="2"/>
  <c r="B261" i="2" s="1"/>
  <c r="G301" i="2"/>
  <c r="B301" i="2" s="1"/>
  <c r="G254" i="2"/>
  <c r="B254" i="2" s="1"/>
  <c r="G271" i="2"/>
  <c r="B271" i="2" s="1"/>
  <c r="G296" i="2"/>
  <c r="B296" i="2" s="1"/>
  <c r="G290" i="2"/>
  <c r="B290" i="2" s="1"/>
  <c r="G275" i="2"/>
  <c r="B275" i="2" s="1"/>
  <c r="K315" i="2"/>
  <c r="K2" i="2"/>
  <c r="I315" i="2"/>
  <c r="I2" i="2"/>
  <c r="H315" i="2"/>
  <c r="H2" i="2"/>
  <c r="J315" i="2"/>
  <c r="J2" i="2"/>
  <c r="M2" i="2"/>
  <c r="M315" i="2"/>
  <c r="L2" i="2"/>
  <c r="L315" i="2"/>
  <c r="B12" i="363" l="1"/>
  <c r="B2" i="363" s="1"/>
  <c r="G2" i="363"/>
  <c r="G14" i="363"/>
  <c r="B12" i="358"/>
  <c r="B2" i="358" s="1"/>
  <c r="G2" i="358"/>
  <c r="G21" i="358"/>
  <c r="B12" i="360"/>
  <c r="B2" i="360" s="1"/>
  <c r="G2" i="360"/>
  <c r="G19" i="360"/>
  <c r="B12" i="357"/>
  <c r="B2" i="357" s="1"/>
  <c r="G2" i="357"/>
  <c r="G22" i="357"/>
  <c r="B2" i="355"/>
  <c r="B12" i="359"/>
  <c r="B2" i="359" s="1"/>
  <c r="G19" i="359"/>
  <c r="G2" i="359"/>
  <c r="B12" i="356"/>
  <c r="B2" i="356" s="1"/>
  <c r="G2" i="356"/>
  <c r="G20" i="356"/>
  <c r="B12" i="362"/>
  <c r="G18" i="362"/>
  <c r="G2" i="362"/>
  <c r="B12" i="355"/>
  <c r="G2" i="355"/>
  <c r="G30" i="355"/>
  <c r="B2" i="362"/>
  <c r="B12" i="361"/>
  <c r="B2" i="361" s="1"/>
  <c r="G18" i="361"/>
  <c r="G2" i="361"/>
  <c r="G2" i="2"/>
  <c r="G315" i="2"/>
</calcChain>
</file>

<file path=xl/sharedStrings.xml><?xml version="1.0" encoding="utf-8"?>
<sst xmlns="http://schemas.openxmlformats.org/spreadsheetml/2006/main" count="4735" uniqueCount="3180">
  <si>
    <t>End Date</t>
  </si>
  <si>
    <t>Title</t>
  </si>
  <si>
    <t>Value</t>
  </si>
  <si>
    <t>Main Account</t>
  </si>
  <si>
    <t>Account Name</t>
  </si>
  <si>
    <t>Balance</t>
  </si>
  <si>
    <t>Department</t>
  </si>
  <si>
    <t>Region</t>
  </si>
  <si>
    <t>*</t>
  </si>
  <si>
    <t>Department (Seg 1)</t>
  </si>
  <si>
    <t>Region (Seg 3)</t>
  </si>
  <si>
    <t>Fit</t>
  </si>
  <si>
    <t>Account</t>
  </si>
  <si>
    <t>Account (Seg 2)</t>
  </si>
  <si>
    <t>Hide</t>
  </si>
  <si>
    <t>Auto+Hide+Hidesheet</t>
  </si>
  <si>
    <t>Option</t>
  </si>
  <si>
    <t>=Options!D4</t>
  </si>
  <si>
    <t>=Options!D5</t>
  </si>
  <si>
    <t>="Trial Balance as of "&amp;TEXT(C4,"MMMM D, YYYY")</t>
  </si>
  <si>
    <t>=Options!D6</t>
  </si>
  <si>
    <t>=Options!D7</t>
  </si>
  <si>
    <t>Auto</t>
  </si>
  <si>
    <t>="1360"</t>
  </si>
  <si>
    <t>="1380"</t>
  </si>
  <si>
    <t>="1330"</t>
  </si>
  <si>
    <t>="1350"</t>
  </si>
  <si>
    <t>="1101"</t>
  </si>
  <si>
    <t>="1102"</t>
  </si>
  <si>
    <t>="1103"</t>
  </si>
  <si>
    <t>="1104"</t>
  </si>
  <si>
    <t>="1105"</t>
  </si>
  <si>
    <t>="1106"</t>
  </si>
  <si>
    <t>="1107"</t>
  </si>
  <si>
    <t>="1110"</t>
  </si>
  <si>
    <t>="1120"</t>
  </si>
  <si>
    <t>="1130"</t>
  </si>
  <si>
    <t>="1140"</t>
  </si>
  <si>
    <t>="1190"</t>
  </si>
  <si>
    <t>="1200"</t>
  </si>
  <si>
    <t>="1205"</t>
  </si>
  <si>
    <t>="1210"</t>
  </si>
  <si>
    <t>="1220"</t>
  </si>
  <si>
    <t>="1230"</t>
  </si>
  <si>
    <t>="1240"</t>
  </si>
  <si>
    <t>="1250"</t>
  </si>
  <si>
    <t>="1260"</t>
  </si>
  <si>
    <t>="1270"</t>
  </si>
  <si>
    <t>="1271"</t>
  </si>
  <si>
    <t>="1272"</t>
  </si>
  <si>
    <t>="1273"</t>
  </si>
  <si>
    <t>="1274"</t>
  </si>
  <si>
    <t>="1275"</t>
  </si>
  <si>
    <t>="1276"</t>
  </si>
  <si>
    <t>="1277"</t>
  </si>
  <si>
    <t>="1280"</t>
  </si>
  <si>
    <t>="1312"</t>
  </si>
  <si>
    <t>="1390"</t>
  </si>
  <si>
    <t>="1400"</t>
  </si>
  <si>
    <t>="1410"</t>
  </si>
  <si>
    <t>="1500"</t>
  </si>
  <si>
    <t>="1505"</t>
  </si>
  <si>
    <t>="1510"</t>
  </si>
  <si>
    <t>="1515"</t>
  </si>
  <si>
    <t>="1520"</t>
  </si>
  <si>
    <t>="1525"</t>
  </si>
  <si>
    <t>="1530"</t>
  </si>
  <si>
    <t>="1535"</t>
  </si>
  <si>
    <t>="1590"</t>
  </si>
  <si>
    <t>="1600"</t>
  </si>
  <si>
    <t>="1610"</t>
  </si>
  <si>
    <t>="1700"</t>
  </si>
  <si>
    <t>="1710"</t>
  </si>
  <si>
    <t>="1800"</t>
  </si>
  <si>
    <t>="1300"</t>
  </si>
  <si>
    <t>="1310"</t>
  </si>
  <si>
    <t>="1320"</t>
  </si>
  <si>
    <t>="1340"</t>
  </si>
  <si>
    <t>="1370"</t>
  </si>
  <si>
    <t>End Date Check</t>
  </si>
  <si>
    <t>Hide+?</t>
  </si>
  <si>
    <t>Fit+Auto</t>
  </si>
  <si>
    <t>="4520"</t>
  </si>
  <si>
    <t>="4750"</t>
  </si>
  <si>
    <t>="2101"</t>
  </si>
  <si>
    <t>="100"</t>
  </si>
  <si>
    <t>="200"</t>
  </si>
  <si>
    <t>="300"</t>
  </si>
  <si>
    <t>="400"</t>
  </si>
  <si>
    <t>="500"</t>
  </si>
  <si>
    <t>="600"</t>
  </si>
  <si>
    <t>="2100"</t>
  </si>
  <si>
    <t>="2105"</t>
  </si>
  <si>
    <t>="2110"</t>
  </si>
  <si>
    <t>="2111"</t>
  </si>
  <si>
    <t>="2115"</t>
  </si>
  <si>
    <t>="2120"</t>
  </si>
  <si>
    <t>="2130"</t>
  </si>
  <si>
    <t>="2140"</t>
  </si>
  <si>
    <t>="2150"</t>
  </si>
  <si>
    <t>="2161"</t>
  </si>
  <si>
    <t>="2162"</t>
  </si>
  <si>
    <t>="2163"</t>
  </si>
  <si>
    <t>="2164"</t>
  </si>
  <si>
    <t>="2165"</t>
  </si>
  <si>
    <t>="2166"</t>
  </si>
  <si>
    <t>="2170"</t>
  </si>
  <si>
    <t>="2175"</t>
  </si>
  <si>
    <t>="2180"</t>
  </si>
  <si>
    <t>="2191"</t>
  </si>
  <si>
    <t>="2192"</t>
  </si>
  <si>
    <t>="2193"</t>
  </si>
  <si>
    <t>="2194"</t>
  </si>
  <si>
    <t>="2195"</t>
  </si>
  <si>
    <t>="2200"</t>
  </si>
  <si>
    <t>="2210"</t>
  </si>
  <si>
    <t>="2220"</t>
  </si>
  <si>
    <t>="2230"</t>
  </si>
  <si>
    <t>="2240"</t>
  </si>
  <si>
    <t>="2250"</t>
  </si>
  <si>
    <t>="2260"</t>
  </si>
  <si>
    <t>="2261"</t>
  </si>
  <si>
    <t>="2270"</t>
  </si>
  <si>
    <t>="2271"</t>
  </si>
  <si>
    <t>="2272"</t>
  </si>
  <si>
    <t>="2273"</t>
  </si>
  <si>
    <t>="2274"</t>
  </si>
  <si>
    <t>="2275"</t>
  </si>
  <si>
    <t>="2276"</t>
  </si>
  <si>
    <t>="2277"</t>
  </si>
  <si>
    <t>="2280"</t>
  </si>
  <si>
    <t>="2281"</t>
  </si>
  <si>
    <t>="2282"</t>
  </si>
  <si>
    <t>="2283"</t>
  </si>
  <si>
    <t>="2284"</t>
  </si>
  <si>
    <t>="2300"</t>
  </si>
  <si>
    <t>="2310"</t>
  </si>
  <si>
    <t>="2311"</t>
  </si>
  <si>
    <t>="2315"</t>
  </si>
  <si>
    <t>="2320"</t>
  </si>
  <si>
    <t>="2321"</t>
  </si>
  <si>
    <t>="2322"</t>
  </si>
  <si>
    <t>="2323"</t>
  </si>
  <si>
    <t>="2330"</t>
  </si>
  <si>
    <t>="2340"</t>
  </si>
  <si>
    <t>="2341"</t>
  </si>
  <si>
    <t>="2350"</t>
  </si>
  <si>
    <t>="2351"</t>
  </si>
  <si>
    <t>="2400"</t>
  </si>
  <si>
    <t>="2410"</t>
  </si>
  <si>
    <t>="2420"</t>
  </si>
  <si>
    <t>="2430"</t>
  </si>
  <si>
    <t>="2500"</t>
  </si>
  <si>
    <t>="2600"</t>
  </si>
  <si>
    <t>="2610"</t>
  </si>
  <si>
    <t>="2700"</t>
  </si>
  <si>
    <t>="2710"</t>
  </si>
  <si>
    <t>="2720"</t>
  </si>
  <si>
    <t>="2730"</t>
  </si>
  <si>
    <t>="2735"</t>
  </si>
  <si>
    <t>="2740"</t>
  </si>
  <si>
    <t>="2800"</t>
  </si>
  <si>
    <t>="2810"</t>
  </si>
  <si>
    <t>="2820"</t>
  </si>
  <si>
    <t>="2900"</t>
  </si>
  <si>
    <t>="2910"</t>
  </si>
  <si>
    <t>="2920"</t>
  </si>
  <si>
    <t>="2930"</t>
  </si>
  <si>
    <t>="2940"</t>
  </si>
  <si>
    <t>="2950"</t>
  </si>
  <si>
    <t>="3010"</t>
  </si>
  <si>
    <t>="3020"</t>
  </si>
  <si>
    <t>="3030"</t>
  </si>
  <si>
    <t>="4100"</t>
  </si>
  <si>
    <t>="4120"</t>
  </si>
  <si>
    <t>="4121"</t>
  </si>
  <si>
    <t>="4122"</t>
  </si>
  <si>
    <t>="4124"</t>
  </si>
  <si>
    <t>="4125"</t>
  </si>
  <si>
    <t>="4126"</t>
  </si>
  <si>
    <t>="4127"</t>
  </si>
  <si>
    <t>="4130"</t>
  </si>
  <si>
    <t>="4131"</t>
  </si>
  <si>
    <t>="4132"</t>
  </si>
  <si>
    <t>="4134"</t>
  </si>
  <si>
    <t>="4135"</t>
  </si>
  <si>
    <t>="4136"</t>
  </si>
  <si>
    <t>="4137"</t>
  </si>
  <si>
    <t>="4140"</t>
  </si>
  <si>
    <t>="4141"</t>
  </si>
  <si>
    <t>="4142"</t>
  </si>
  <si>
    <t>="4176"</t>
  </si>
  <si>
    <t>="4177"</t>
  </si>
  <si>
    <t>="4178"</t>
  </si>
  <si>
    <t>="4179"</t>
  </si>
  <si>
    <t>="4180"</t>
  </si>
  <si>
    <t>="4181"</t>
  </si>
  <si>
    <t>="4182"</t>
  </si>
  <si>
    <t>="4183"</t>
  </si>
  <si>
    <t>="4184"</t>
  </si>
  <si>
    <t>="4185"</t>
  </si>
  <si>
    <t>="4186"</t>
  </si>
  <si>
    <t>="4187"</t>
  </si>
  <si>
    <t>="4188"</t>
  </si>
  <si>
    <t>="4189"</t>
  </si>
  <si>
    <t>="4190"</t>
  </si>
  <si>
    <t>="4191"</t>
  </si>
  <si>
    <t>="4192"</t>
  </si>
  <si>
    <t>="4200"</t>
  </si>
  <si>
    <t>="4600"</t>
  </si>
  <si>
    <t>="4601"</t>
  </si>
  <si>
    <t>="4700"</t>
  </si>
  <si>
    <t>="4710"</t>
  </si>
  <si>
    <t>="4720"</t>
  </si>
  <si>
    <t>="4730"</t>
  </si>
  <si>
    <t>="4731"</t>
  </si>
  <si>
    <t>="4740"</t>
  </si>
  <si>
    <t>="4800"</t>
  </si>
  <si>
    <t>="5100"</t>
  </si>
  <si>
    <t>="5101"</t>
  </si>
  <si>
    <t>="5110"</t>
  </si>
  <si>
    <t>="5111"</t>
  </si>
  <si>
    <t>="5120"</t>
  </si>
  <si>
    <t>="5121"</t>
  </si>
  <si>
    <t>="5130"</t>
  </si>
  <si>
    <t>="5131"</t>
  </si>
  <si>
    <t>="5140"</t>
  </si>
  <si>
    <t>="5141"</t>
  </si>
  <si>
    <t>="5150"</t>
  </si>
  <si>
    <t>="5160"</t>
  </si>
  <si>
    <t>="5170"</t>
  </si>
  <si>
    <t>="5200"</t>
  </si>
  <si>
    <t>="5210"</t>
  </si>
  <si>
    <t>="5220"</t>
  </si>
  <si>
    <t>="5300"</t>
  </si>
  <si>
    <t>="5400"</t>
  </si>
  <si>
    <t>="5500"</t>
  </si>
  <si>
    <t>="5600"</t>
  </si>
  <si>
    <t>="5615"</t>
  </si>
  <si>
    <t>="5700"</t>
  </si>
  <si>
    <t>="6100"</t>
  </si>
  <si>
    <t>="6110"</t>
  </si>
  <si>
    <t>="6120"</t>
  </si>
  <si>
    <t>="6130"</t>
  </si>
  <si>
    <t>="6140"</t>
  </si>
  <si>
    <t>="6150"</t>
  </si>
  <si>
    <t>="6160"</t>
  </si>
  <si>
    <t>="6170"</t>
  </si>
  <si>
    <t>="6180"</t>
  </si>
  <si>
    <t>="6190"</t>
  </si>
  <si>
    <t>="6200"</t>
  </si>
  <si>
    <t>="6210"</t>
  </si>
  <si>
    <t>="6220"</t>
  </si>
  <si>
    <t>="6230"</t>
  </si>
  <si>
    <t>="6300"</t>
  </si>
  <si>
    <t>="6400"</t>
  </si>
  <si>
    <t>="6410"</t>
  </si>
  <si>
    <t>="6420"</t>
  </si>
  <si>
    <t>="6430"</t>
  </si>
  <si>
    <t>="6500"</t>
  </si>
  <si>
    <t>="6510"</t>
  </si>
  <si>
    <t>="6520"</t>
  </si>
  <si>
    <t>="6530"</t>
  </si>
  <si>
    <t>="6600"</t>
  </si>
  <si>
    <t>="6610"</t>
  </si>
  <si>
    <t>="6620"</t>
  </si>
  <si>
    <t>="6630"</t>
  </si>
  <si>
    <t>="6635"</t>
  </si>
  <si>
    <t>="6640"</t>
  </si>
  <si>
    <t>="6650"</t>
  </si>
  <si>
    <t>="6651"</t>
  </si>
  <si>
    <t>="6652"</t>
  </si>
  <si>
    <t>="6660"</t>
  </si>
  <si>
    <t>="6661"</t>
  </si>
  <si>
    <t>="6700"</t>
  </si>
  <si>
    <t>="6701"</t>
  </si>
  <si>
    <t>="6710"</t>
  </si>
  <si>
    <t>="6720"</t>
  </si>
  <si>
    <t>="6730"</t>
  </si>
  <si>
    <t>="6740"</t>
  </si>
  <si>
    <t>="6750"</t>
  </si>
  <si>
    <t>="6760"</t>
  </si>
  <si>
    <t>="6770"</t>
  </si>
  <si>
    <t>="6780"</t>
  </si>
  <si>
    <t>="6790"</t>
  </si>
  <si>
    <t>="6900"</t>
  </si>
  <si>
    <t>="7010"</t>
  </si>
  <si>
    <t>="7020"</t>
  </si>
  <si>
    <t>="7040"</t>
  </si>
  <si>
    <t>="7041"</t>
  </si>
  <si>
    <t>="7100"</t>
  </si>
  <si>
    <t>="7101"</t>
  </si>
  <si>
    <t>="7102"</t>
  </si>
  <si>
    <t>="7103"</t>
  </si>
  <si>
    <t>="7200"</t>
  </si>
  <si>
    <t>="7201"</t>
  </si>
  <si>
    <t>="7202"</t>
  </si>
  <si>
    <t>="7203"</t>
  </si>
  <si>
    <t>="7204"</t>
  </si>
  <si>
    <t>="7205"</t>
  </si>
  <si>
    <t>="7206"</t>
  </si>
  <si>
    <t>="7207"</t>
  </si>
  <si>
    <t>="7300"</t>
  </si>
  <si>
    <t>="7301"</t>
  </si>
  <si>
    <t>="7302"</t>
  </si>
  <si>
    <t>="7303"</t>
  </si>
  <si>
    <t>="7304"</t>
  </si>
  <si>
    <t>="7305"</t>
  </si>
  <si>
    <t>="7306"</t>
  </si>
  <si>
    <t>="7307"</t>
  </si>
  <si>
    <t>="7400"</t>
  </si>
  <si>
    <t>="7401"</t>
  </si>
  <si>
    <t>="7402"</t>
  </si>
  <si>
    <t>="7403"</t>
  </si>
  <si>
    <t>="7404"</t>
  </si>
  <si>
    <t>="7405"</t>
  </si>
  <si>
    <t>="7406"</t>
  </si>
  <si>
    <t>="7407"</t>
  </si>
  <si>
    <t>="7410"</t>
  </si>
  <si>
    <t>="8010"</t>
  </si>
  <si>
    <t>="8020"</t>
  </si>
  <si>
    <t>="8030"</t>
  </si>
  <si>
    <t>="8100"</t>
  </si>
  <si>
    <t>="8110"</t>
  </si>
  <si>
    <t>="8200"</t>
  </si>
  <si>
    <t>="8201"</t>
  </si>
  <si>
    <t>="8202"</t>
  </si>
  <si>
    <t>="8203"</t>
  </si>
  <si>
    <t>="8300"</t>
  </si>
  <si>
    <t>="8301"</t>
  </si>
  <si>
    <t>="8302"</t>
  </si>
  <si>
    <t>="8303"</t>
  </si>
  <si>
    <t>="8304"</t>
  </si>
  <si>
    <t>="8305"</t>
  </si>
  <si>
    <t>="8306"</t>
  </si>
  <si>
    <t>="8307"</t>
  </si>
  <si>
    <t>="8410"</t>
  </si>
  <si>
    <t>="8510"</t>
  </si>
  <si>
    <t>="8610"</t>
  </si>
  <si>
    <t>="8710"</t>
  </si>
  <si>
    <t>="9010"</t>
  </si>
  <si>
    <t>="9020"</t>
  </si>
  <si>
    <t>="9030"</t>
  </si>
  <si>
    <t>="9040"</t>
  </si>
  <si>
    <t>="2014"</t>
  </si>
  <si>
    <t>="4110"</t>
  </si>
  <si>
    <t>="4111"</t>
  </si>
  <si>
    <t>="4112"</t>
  </si>
  <si>
    <t>="4114"</t>
  </si>
  <si>
    <t>="4115"</t>
  </si>
  <si>
    <t>="4116"</t>
  </si>
  <si>
    <t>="4117"</t>
  </si>
  <si>
    <t>="4210"</t>
  </si>
  <si>
    <t>="4280"</t>
  </si>
  <si>
    <t>="4500"</t>
  </si>
  <si>
    <t>="4510"</t>
  </si>
  <si>
    <t>="4530"</t>
  </si>
  <si>
    <t>="6800"</t>
  </si>
  <si>
    <t>Company</t>
  </si>
  <si>
    <t>Fabrikam, Inc.|Gabrikam, Inc.</t>
  </si>
  <si>
    <t>=IF(ISERROR(VLOOKUP("Show",B12:B13,1,FALSE)),"Hidesheet","Show")</t>
  </si>
  <si>
    <t>=Options!D8</t>
  </si>
  <si>
    <t>=SUM(G12:G13)</t>
  </si>
  <si>
    <t>=IF(ISERROR(VLOOKUP("Show",B12:B17,1,FALSE)),"Hidesheet","Show")</t>
  </si>
  <si>
    <t>=SUM(G12:G17)</t>
  </si>
  <si>
    <t>=IF(ISERROR(VLOOKUP("Show",B12:B19,1,FALSE)),"Hidesheet","Show")</t>
  </si>
  <si>
    <t>=SUM(G12:G19)</t>
  </si>
  <si>
    <t>=IF(ISERROR(VLOOKUP("Show",B12:B314,1,FALSE)),"Hidesheet","Show")</t>
  </si>
  <si>
    <t>=SUM(G12:G314)</t>
  </si>
  <si>
    <t>=SUM(H12:H314)</t>
  </si>
  <si>
    <t>=SUM(I12:I314)</t>
  </si>
  <si>
    <t>=SUM(J12:J314)</t>
  </si>
  <si>
    <t>=SUM(K12:K314)</t>
  </si>
  <si>
    <t>=SUM(L12:L314)</t>
  </si>
  <si>
    <t>=SUM(M12:M314)</t>
  </si>
  <si>
    <t>=IF(ISERROR(VLOOKUP("Show",B12:B20,1,FALSE)),"Hidesheet","Show")</t>
  </si>
  <si>
    <t>=SUM(G12:G20)</t>
  </si>
  <si>
    <t>=IF(ISERROR(VLOOKUP("Show",B12:B18,1,FALSE)),"Hidesheet","Show")</t>
  </si>
  <si>
    <t>=SUM(G12:G18)</t>
  </si>
  <si>
    <t>=IF(ISERROR(VLOOKUP("Show",B12:B21,1,FALSE)),"Hidesheet","Show")</t>
  </si>
  <si>
    <t>=SUM(G12:G21)</t>
  </si>
  <si>
    <t>=IF(ISERROR(VLOOKUP("Show",B12:B38,1,FALSE)),"Hidesheet","Show")</t>
  </si>
  <si>
    <t>=SUM(G12:G38)</t>
  </si>
  <si>
    <t>=IF(ISERROR(VLOOKUP("Show",B12:B29,1,FALSE)),"Hidesheet","Show")</t>
  </si>
  <si>
    <t>=SUM(G12:G29)</t>
  </si>
  <si>
    <t>=IF(ABS(SUMIF(G12:G13,"&gt;0"))+ABS(SUMIF(G12:G13,"&lt;0"))=0,"Hide","Show")</t>
  </si>
  <si>
    <t>=IF(ABS(SUMIF(G12:H12,"&gt;0"))+ABS(SUMIF(G12:H12,"&lt;0"))=0,"Hide","Show")</t>
  </si>
  <si>
    <t>=IF(ABS(SUMIF(G12:G17,"&gt;0"))+ABS(SUMIF(G12:G17,"&lt;0"))=0,"Hide","Show")</t>
  </si>
  <si>
    <t>=IF(ABS(SUMIF(G13:H13,"&gt;0"))+ABS(SUMIF(G13:H13,"&lt;0"))=0,"Hide","Show")</t>
  </si>
  <si>
    <t>=IF(ABS(SUMIF(G14:H14,"&gt;0"))+ABS(SUMIF(G14:H14,"&lt;0"))=0,"Hide","Show")</t>
  </si>
  <si>
    <t>=IF(ABS(SUMIF(G15:H15,"&gt;0"))+ABS(SUMIF(G15:H15,"&lt;0"))=0,"Hide","Show")</t>
  </si>
  <si>
    <t>=IF(ABS(SUMIF(G16:H16,"&gt;0"))+ABS(SUMIF(G16:H16,"&lt;0"))=0,"Hide","Show")</t>
  </si>
  <si>
    <t>=IF(ABS(SUMIF(G12:G19,"&gt;0"))+ABS(SUMIF(G12:G19,"&lt;0"))=0,"Hide","Show")</t>
  </si>
  <si>
    <t>=IF(ABS(SUMIF(G17:H17,"&gt;0"))+ABS(SUMIF(G17:H17,"&lt;0"))=0,"Hide","Show")</t>
  </si>
  <si>
    <t>=IF(ABS(SUMIF(G18:H18,"&gt;0"))+ABS(SUMIF(G18:H18,"&lt;0"))=0,"Hide","Show")</t>
  </si>
  <si>
    <t>=IF(ABS(SUMIF(G12:G314,"&gt;0"))+ABS(SUMIF(G12:G314,"&lt;0"))=0,"Hide","Show")</t>
  </si>
  <si>
    <t>=IF(ABS(SUMIF(H12:H314,"&gt;0"))+ABS(SUMIF(H12:H314,"&lt;0"))=0,"Hide","Show")</t>
  </si>
  <si>
    <t>=IF(ABS(SUMIF(I12:I314,"&gt;0"))+ABS(SUMIF(I12:I314,"&lt;0"))=0,"Hide","Show")</t>
  </si>
  <si>
    <t>=IF(ABS(SUMIF(J12:J314,"&gt;0"))+ABS(SUMIF(J12:J314,"&lt;0"))=0,"Hide","Show")</t>
  </si>
  <si>
    <t>=IF(ABS(SUMIF(K12:K314,"&gt;0"))+ABS(SUMIF(K12:K314,"&lt;0"))=0,"Hide","Show")</t>
  </si>
  <si>
    <t>=IF(ABS(SUMIF(L12:L314,"&gt;0"))+ABS(SUMIF(L12:L314,"&lt;0"))=0,"Hide","Show")</t>
  </si>
  <si>
    <t>=IF(ABS(SUMIF(M12:M314,"&gt;0"))+ABS(SUMIF(M12:M314,"&lt;0"))=0,"Hide","Show")</t>
  </si>
  <si>
    <t>=IF(ABS(SUMIF(G12:N12,"&gt;0"))+ABS(SUMIF(G12:N12,"&lt;0"))=0,"Hide","Show")</t>
  </si>
  <si>
    <t>=IF(ABS(SUMIF(G13:N13,"&gt;0"))+ABS(SUMIF(G13:N13,"&lt;0"))=0,"Hide","Show")</t>
  </si>
  <si>
    <t>=IF(ABS(SUMIF(G14:N14,"&gt;0"))+ABS(SUMIF(G14:N14,"&lt;0"))=0,"Hide","Show")</t>
  </si>
  <si>
    <t>=IF(ABS(SUMIF(G15:N15,"&gt;0"))+ABS(SUMIF(G15:N15,"&lt;0"))=0,"Hide","Show")</t>
  </si>
  <si>
    <t>=IF(ABS(SUMIF(G16:N16,"&gt;0"))+ABS(SUMIF(G16:N16,"&lt;0"))=0,"Hide","Show")</t>
  </si>
  <si>
    <t>=IF(ABS(SUMIF(G17:N17,"&gt;0"))+ABS(SUMIF(G17:N17,"&lt;0"))=0,"Hide","Show")</t>
  </si>
  <si>
    <t>=IF(ABS(SUMIF(G18:N18,"&gt;0"))+ABS(SUMIF(G18:N18,"&lt;0"))=0,"Hide","Show")</t>
  </si>
  <si>
    <t>=IF(ABS(SUMIF(G19:N19,"&gt;0"))+ABS(SUMIF(G19:N19,"&lt;0"))=0,"Hide","Show")</t>
  </si>
  <si>
    <t>=IF(ABS(SUMIF(G20:N20,"&gt;0"))+ABS(SUMIF(G20:N20,"&lt;0"))=0,"Hide","Show")</t>
  </si>
  <si>
    <t>=IF(ABS(SUMIF(G21:N21,"&gt;0"))+ABS(SUMIF(G21:N21,"&lt;0"))=0,"Hide","Show")</t>
  </si>
  <si>
    <t>=IF(ABS(SUMIF(G22:N22,"&gt;0"))+ABS(SUMIF(G22:N22,"&lt;0"))=0,"Hide","Show")</t>
  </si>
  <si>
    <t>=IF(ABS(SUMIF(G23:N23,"&gt;0"))+ABS(SUMIF(G23:N23,"&lt;0"))=0,"Hide","Show")</t>
  </si>
  <si>
    <t>=IF(ABS(SUMIF(G24:N24,"&gt;0"))+ABS(SUMIF(G24:N24,"&lt;0"))=0,"Hide","Show")</t>
  </si>
  <si>
    <t>=IF(ABS(SUMIF(G25:N25,"&gt;0"))+ABS(SUMIF(G25:N25,"&lt;0"))=0,"Hide","Show")</t>
  </si>
  <si>
    <t>=IF(ABS(SUMIF(G26:N26,"&gt;0"))+ABS(SUMIF(G26:N26,"&lt;0"))=0,"Hide","Show")</t>
  </si>
  <si>
    <t>=IF(ABS(SUMIF(G27:N27,"&gt;0"))+ABS(SUMIF(G27:N27,"&lt;0"))=0,"Hide","Show")</t>
  </si>
  <si>
    <t>=IF(ABS(SUMIF(G28:N28,"&gt;0"))+ABS(SUMIF(G28:N28,"&lt;0"))=0,"Hide","Show")</t>
  </si>
  <si>
    <t>=IF(ABS(SUMIF(G29:N29,"&gt;0"))+ABS(SUMIF(G29:N29,"&lt;0"))=0,"Hide","Show")</t>
  </si>
  <si>
    <t>=IF(ABS(SUMIF(G30:N30,"&gt;0"))+ABS(SUMIF(G30:N30,"&lt;0"))=0,"Hide","Show")</t>
  </si>
  <si>
    <t>=IF(ABS(SUMIF(G31:N31,"&gt;0"))+ABS(SUMIF(G31:N31,"&lt;0"))=0,"Hide","Show")</t>
  </si>
  <si>
    <t>=IF(ABS(SUMIF(G32:N32,"&gt;0"))+ABS(SUMIF(G32:N32,"&lt;0"))=0,"Hide","Show")</t>
  </si>
  <si>
    <t>=IF(ABS(SUMIF(G33:N33,"&gt;0"))+ABS(SUMIF(G33:N33,"&lt;0"))=0,"Hide","Show")</t>
  </si>
  <si>
    <t>=IF(ABS(SUMIF(G34:N34,"&gt;0"))+ABS(SUMIF(G34:N34,"&lt;0"))=0,"Hide","Show")</t>
  </si>
  <si>
    <t>=IF(ABS(SUMIF(G35:N35,"&gt;0"))+ABS(SUMIF(G35:N35,"&lt;0"))=0,"Hide","Show")</t>
  </si>
  <si>
    <t>=IF(ABS(SUMIF(G36:N36,"&gt;0"))+ABS(SUMIF(G36:N36,"&lt;0"))=0,"Hide","Show")</t>
  </si>
  <si>
    <t>=IF(ABS(SUMIF(G37:N37,"&gt;0"))+ABS(SUMIF(G37:N37,"&lt;0"))=0,"Hide","Show")</t>
  </si>
  <si>
    <t>=IF(ABS(SUMIF(G38:N38,"&gt;0"))+ABS(SUMIF(G38:N38,"&lt;0"))=0,"Hide","Show")</t>
  </si>
  <si>
    <t>=IF(ABS(SUMIF(G39:N39,"&gt;0"))+ABS(SUMIF(G39:N39,"&lt;0"))=0,"Hide","Show")</t>
  </si>
  <si>
    <t>=IF(ABS(SUMIF(G40:N40,"&gt;0"))+ABS(SUMIF(G40:N40,"&lt;0"))=0,"Hide","Show")</t>
  </si>
  <si>
    <t>=IF(ABS(SUMIF(G41:N41,"&gt;0"))+ABS(SUMIF(G41:N41,"&lt;0"))=0,"Hide","Show")</t>
  </si>
  <si>
    <t>=IF(ABS(SUMIF(G42:N42,"&gt;0"))+ABS(SUMIF(G42:N42,"&lt;0"))=0,"Hide","Show")</t>
  </si>
  <si>
    <t>=IF(ABS(SUMIF(G43:N43,"&gt;0"))+ABS(SUMIF(G43:N43,"&lt;0"))=0,"Hide","Show")</t>
  </si>
  <si>
    <t>=IF(ABS(SUMIF(G44:N44,"&gt;0"))+ABS(SUMIF(G44:N44,"&lt;0"))=0,"Hide","Show")</t>
  </si>
  <si>
    <t>=IF(ABS(SUMIF(G45:N45,"&gt;0"))+ABS(SUMIF(G45:N45,"&lt;0"))=0,"Hide","Show")</t>
  </si>
  <si>
    <t>=IF(ABS(SUMIF(G46:N46,"&gt;0"))+ABS(SUMIF(G46:N46,"&lt;0"))=0,"Hide","Show")</t>
  </si>
  <si>
    <t>=IF(ABS(SUMIF(G47:N47,"&gt;0"))+ABS(SUMIF(G47:N47,"&lt;0"))=0,"Hide","Show")</t>
  </si>
  <si>
    <t>=IF(ABS(SUMIF(G48:N48,"&gt;0"))+ABS(SUMIF(G48:N48,"&lt;0"))=0,"Hide","Show")</t>
  </si>
  <si>
    <t>=IF(ABS(SUMIF(G49:N49,"&gt;0"))+ABS(SUMIF(G49:N49,"&lt;0"))=0,"Hide","Show")</t>
  </si>
  <si>
    <t>=IF(ABS(SUMIF(G50:N50,"&gt;0"))+ABS(SUMIF(G50:N50,"&lt;0"))=0,"Hide","Show")</t>
  </si>
  <si>
    <t>=IF(ABS(SUMIF(G51:N51,"&gt;0"))+ABS(SUMIF(G51:N51,"&lt;0"))=0,"Hide","Show")</t>
  </si>
  <si>
    <t>=IF(ABS(SUMIF(G52:N52,"&gt;0"))+ABS(SUMIF(G52:N52,"&lt;0"))=0,"Hide","Show")</t>
  </si>
  <si>
    <t>=IF(ABS(SUMIF(G53:N53,"&gt;0"))+ABS(SUMIF(G53:N53,"&lt;0"))=0,"Hide","Show")</t>
  </si>
  <si>
    <t>=IF(ABS(SUMIF(G54:N54,"&gt;0"))+ABS(SUMIF(G54:N54,"&lt;0"))=0,"Hide","Show")</t>
  </si>
  <si>
    <t>=IF(ABS(SUMIF(G55:N55,"&gt;0"))+ABS(SUMIF(G55:N55,"&lt;0"))=0,"Hide","Show")</t>
  </si>
  <si>
    <t>=IF(ABS(SUMIF(G56:N56,"&gt;0"))+ABS(SUMIF(G56:N56,"&lt;0"))=0,"Hide","Show")</t>
  </si>
  <si>
    <t>=IF(ABS(SUMIF(G57:N57,"&gt;0"))+ABS(SUMIF(G57:N57,"&lt;0"))=0,"Hide","Show")</t>
  </si>
  <si>
    <t>=IF(ABS(SUMIF(G58:N58,"&gt;0"))+ABS(SUMIF(G58:N58,"&lt;0"))=0,"Hide","Show")</t>
  </si>
  <si>
    <t>=IF(ABS(SUMIF(G59:N59,"&gt;0"))+ABS(SUMIF(G59:N59,"&lt;0"))=0,"Hide","Show")</t>
  </si>
  <si>
    <t>=IF(ABS(SUMIF(G60:N60,"&gt;0"))+ABS(SUMIF(G60:N60,"&lt;0"))=0,"Hide","Show")</t>
  </si>
  <si>
    <t>=IF(ABS(SUMIF(G61:N61,"&gt;0"))+ABS(SUMIF(G61:N61,"&lt;0"))=0,"Hide","Show")</t>
  </si>
  <si>
    <t>=IF(ABS(SUMIF(G62:N62,"&gt;0"))+ABS(SUMIF(G62:N62,"&lt;0"))=0,"Hide","Show")</t>
  </si>
  <si>
    <t>=IF(ABS(SUMIF(G63:N63,"&gt;0"))+ABS(SUMIF(G63:N63,"&lt;0"))=0,"Hide","Show")</t>
  </si>
  <si>
    <t>=IF(ABS(SUMIF(G64:N64,"&gt;0"))+ABS(SUMIF(G64:N64,"&lt;0"))=0,"Hide","Show")</t>
  </si>
  <si>
    <t>=IF(ABS(SUMIF(G65:N65,"&gt;0"))+ABS(SUMIF(G65:N65,"&lt;0"))=0,"Hide","Show")</t>
  </si>
  <si>
    <t>=IF(ABS(SUMIF(G66:N66,"&gt;0"))+ABS(SUMIF(G66:N66,"&lt;0"))=0,"Hide","Show")</t>
  </si>
  <si>
    <t>=IF(ABS(SUMIF(G67:N67,"&gt;0"))+ABS(SUMIF(G67:N67,"&lt;0"))=0,"Hide","Show")</t>
  </si>
  <si>
    <t>=IF(ABS(SUMIF(G68:N68,"&gt;0"))+ABS(SUMIF(G68:N68,"&lt;0"))=0,"Hide","Show")</t>
  </si>
  <si>
    <t>=IF(ABS(SUMIF(G69:N69,"&gt;0"))+ABS(SUMIF(G69:N69,"&lt;0"))=0,"Hide","Show")</t>
  </si>
  <si>
    <t>=IF(ABS(SUMIF(G70:N70,"&gt;0"))+ABS(SUMIF(G70:N70,"&lt;0"))=0,"Hide","Show")</t>
  </si>
  <si>
    <t>=IF(ABS(SUMIF(G71:N71,"&gt;0"))+ABS(SUMIF(G71:N71,"&lt;0"))=0,"Hide","Show")</t>
  </si>
  <si>
    <t>=IF(ABS(SUMIF(G72:N72,"&gt;0"))+ABS(SUMIF(G72:N72,"&lt;0"))=0,"Hide","Show")</t>
  </si>
  <si>
    <t>=IF(ABS(SUMIF(G73:N73,"&gt;0"))+ABS(SUMIF(G73:N73,"&lt;0"))=0,"Hide","Show")</t>
  </si>
  <si>
    <t>=IF(ABS(SUMIF(G74:N74,"&gt;0"))+ABS(SUMIF(G74:N74,"&lt;0"))=0,"Hide","Show")</t>
  </si>
  <si>
    <t>=IF(ABS(SUMIF(G75:N75,"&gt;0"))+ABS(SUMIF(G75:N75,"&lt;0"))=0,"Hide","Show")</t>
  </si>
  <si>
    <t>=IF(ABS(SUMIF(G76:N76,"&gt;0"))+ABS(SUMIF(G76:N76,"&lt;0"))=0,"Hide","Show")</t>
  </si>
  <si>
    <t>=IF(ABS(SUMIF(G77:N77,"&gt;0"))+ABS(SUMIF(G77:N77,"&lt;0"))=0,"Hide","Show")</t>
  </si>
  <si>
    <t>=IF(ABS(SUMIF(G78:N78,"&gt;0"))+ABS(SUMIF(G78:N78,"&lt;0"))=0,"Hide","Show")</t>
  </si>
  <si>
    <t>=IF(ABS(SUMIF(G79:N79,"&gt;0"))+ABS(SUMIF(G79:N79,"&lt;0"))=0,"Hide","Show")</t>
  </si>
  <si>
    <t>=IF(ABS(SUMIF(G80:N80,"&gt;0"))+ABS(SUMIF(G80:N80,"&lt;0"))=0,"Hide","Show")</t>
  </si>
  <si>
    <t>=IF(ABS(SUMIF(G81:N81,"&gt;0"))+ABS(SUMIF(G81:N81,"&lt;0"))=0,"Hide","Show")</t>
  </si>
  <si>
    <t>=IF(ABS(SUMIF(G82:N82,"&gt;0"))+ABS(SUMIF(G82:N82,"&lt;0"))=0,"Hide","Show")</t>
  </si>
  <si>
    <t>=IF(ABS(SUMIF(G83:N83,"&gt;0"))+ABS(SUMIF(G83:N83,"&lt;0"))=0,"Hide","Show")</t>
  </si>
  <si>
    <t>=IF(ABS(SUMIF(G84:N84,"&gt;0"))+ABS(SUMIF(G84:N84,"&lt;0"))=0,"Hide","Show")</t>
  </si>
  <si>
    <t>=IF(ABS(SUMIF(G85:N85,"&gt;0"))+ABS(SUMIF(G85:N85,"&lt;0"))=0,"Hide","Show")</t>
  </si>
  <si>
    <t>=IF(ABS(SUMIF(G86:N86,"&gt;0"))+ABS(SUMIF(G86:N86,"&lt;0"))=0,"Hide","Show")</t>
  </si>
  <si>
    <t>=IF(ABS(SUMIF(G87:N87,"&gt;0"))+ABS(SUMIF(G87:N87,"&lt;0"))=0,"Hide","Show")</t>
  </si>
  <si>
    <t>=IF(ABS(SUMIF(G88:N88,"&gt;0"))+ABS(SUMIF(G88:N88,"&lt;0"))=0,"Hide","Show")</t>
  </si>
  <si>
    <t>=IF(ABS(SUMIF(G89:N89,"&gt;0"))+ABS(SUMIF(G89:N89,"&lt;0"))=0,"Hide","Show")</t>
  </si>
  <si>
    <t>=IF(ABS(SUMIF(G90:N90,"&gt;0"))+ABS(SUMIF(G90:N90,"&lt;0"))=0,"Hide","Show")</t>
  </si>
  <si>
    <t>=IF(ABS(SUMIF(G91:N91,"&gt;0"))+ABS(SUMIF(G91:N91,"&lt;0"))=0,"Hide","Show")</t>
  </si>
  <si>
    <t>=IF(ABS(SUMIF(G92:N92,"&gt;0"))+ABS(SUMIF(G92:N92,"&lt;0"))=0,"Hide","Show")</t>
  </si>
  <si>
    <t>=IF(ABS(SUMIF(G93:N93,"&gt;0"))+ABS(SUMIF(G93:N93,"&lt;0"))=0,"Hide","Show")</t>
  </si>
  <si>
    <t>=IF(ABS(SUMIF(G94:N94,"&gt;0"))+ABS(SUMIF(G94:N94,"&lt;0"))=0,"Hide","Show")</t>
  </si>
  <si>
    <t>=IF(ABS(SUMIF(G95:N95,"&gt;0"))+ABS(SUMIF(G95:N95,"&lt;0"))=0,"Hide","Show")</t>
  </si>
  <si>
    <t>=IF(ABS(SUMIF(G96:N96,"&gt;0"))+ABS(SUMIF(G96:N96,"&lt;0"))=0,"Hide","Show")</t>
  </si>
  <si>
    <t>=IF(ABS(SUMIF(G97:N97,"&gt;0"))+ABS(SUMIF(G97:N97,"&lt;0"))=0,"Hide","Show")</t>
  </si>
  <si>
    <t>=IF(ABS(SUMIF(G98:N98,"&gt;0"))+ABS(SUMIF(G98:N98,"&lt;0"))=0,"Hide","Show")</t>
  </si>
  <si>
    <t>=IF(ABS(SUMIF(G99:N99,"&gt;0"))+ABS(SUMIF(G99:N99,"&lt;0"))=0,"Hide","Show")</t>
  </si>
  <si>
    <t>=IF(ABS(SUMIF(G100:N100,"&gt;0"))+ABS(SUMIF(G100:N100,"&lt;0"))=0,"Hide","Show")</t>
  </si>
  <si>
    <t>=IF(ABS(SUMIF(G101:N101,"&gt;0"))+ABS(SUMIF(G101:N101,"&lt;0"))=0,"Hide","Show")</t>
  </si>
  <si>
    <t>=IF(ABS(SUMIF(G102:N102,"&gt;0"))+ABS(SUMIF(G102:N102,"&lt;0"))=0,"Hide","Show")</t>
  </si>
  <si>
    <t>=IF(ABS(SUMIF(G103:N103,"&gt;0"))+ABS(SUMIF(G103:N103,"&lt;0"))=0,"Hide","Show")</t>
  </si>
  <si>
    <t>=IF(ABS(SUMIF(G104:N104,"&gt;0"))+ABS(SUMIF(G104:N104,"&lt;0"))=0,"Hide","Show")</t>
  </si>
  <si>
    <t>=IF(ABS(SUMIF(G105:N105,"&gt;0"))+ABS(SUMIF(G105:N105,"&lt;0"))=0,"Hide","Show")</t>
  </si>
  <si>
    <t>=IF(ABS(SUMIF(G106:N106,"&gt;0"))+ABS(SUMIF(G106:N106,"&lt;0"))=0,"Hide","Show")</t>
  </si>
  <si>
    <t>=IF(ABS(SUMIF(G107:N107,"&gt;0"))+ABS(SUMIF(G107:N107,"&lt;0"))=0,"Hide","Show")</t>
  </si>
  <si>
    <t>=IF(ABS(SUMIF(G108:N108,"&gt;0"))+ABS(SUMIF(G108:N108,"&lt;0"))=0,"Hide","Show")</t>
  </si>
  <si>
    <t>=IF(ABS(SUMIF(G109:N109,"&gt;0"))+ABS(SUMIF(G109:N109,"&lt;0"))=0,"Hide","Show")</t>
  </si>
  <si>
    <t>=IF(ABS(SUMIF(G110:N110,"&gt;0"))+ABS(SUMIF(G110:N110,"&lt;0"))=0,"Hide","Show")</t>
  </si>
  <si>
    <t>=IF(ABS(SUMIF(G111:N111,"&gt;0"))+ABS(SUMIF(G111:N111,"&lt;0"))=0,"Hide","Show")</t>
  </si>
  <si>
    <t>=IF(ABS(SUMIF(G112:N112,"&gt;0"))+ABS(SUMIF(G112:N112,"&lt;0"))=0,"Hide","Show")</t>
  </si>
  <si>
    <t>=IF(ABS(SUMIF(G113:N113,"&gt;0"))+ABS(SUMIF(G113:N113,"&lt;0"))=0,"Hide","Show")</t>
  </si>
  <si>
    <t>=IF(ABS(SUMIF(G114:N114,"&gt;0"))+ABS(SUMIF(G114:N114,"&lt;0"))=0,"Hide","Show")</t>
  </si>
  <si>
    <t>=IF(ABS(SUMIF(G115:N115,"&gt;0"))+ABS(SUMIF(G115:N115,"&lt;0"))=0,"Hide","Show")</t>
  </si>
  <si>
    <t>=IF(ABS(SUMIF(G116:N116,"&gt;0"))+ABS(SUMIF(G116:N116,"&lt;0"))=0,"Hide","Show")</t>
  </si>
  <si>
    <t>=IF(ABS(SUMIF(G117:N117,"&gt;0"))+ABS(SUMIF(G117:N117,"&lt;0"))=0,"Hide","Show")</t>
  </si>
  <si>
    <t>=IF(ABS(SUMIF(G118:N118,"&gt;0"))+ABS(SUMIF(G118:N118,"&lt;0"))=0,"Hide","Show")</t>
  </si>
  <si>
    <t>=IF(ABS(SUMIF(G119:N119,"&gt;0"))+ABS(SUMIF(G119:N119,"&lt;0"))=0,"Hide","Show")</t>
  </si>
  <si>
    <t>=IF(ABS(SUMIF(G120:N120,"&gt;0"))+ABS(SUMIF(G120:N120,"&lt;0"))=0,"Hide","Show")</t>
  </si>
  <si>
    <t>=IF(ABS(SUMIF(G121:N121,"&gt;0"))+ABS(SUMIF(G121:N121,"&lt;0"))=0,"Hide","Show")</t>
  </si>
  <si>
    <t>=IF(ABS(SUMIF(G122:N122,"&gt;0"))+ABS(SUMIF(G122:N122,"&lt;0"))=0,"Hide","Show")</t>
  </si>
  <si>
    <t>=IF(ABS(SUMIF(G123:N123,"&gt;0"))+ABS(SUMIF(G123:N123,"&lt;0"))=0,"Hide","Show")</t>
  </si>
  <si>
    <t>=IF(ABS(SUMIF(G124:N124,"&gt;0"))+ABS(SUMIF(G124:N124,"&lt;0"))=0,"Hide","Show")</t>
  </si>
  <si>
    <t>=IF(ABS(SUMIF(G125:N125,"&gt;0"))+ABS(SUMIF(G125:N125,"&lt;0"))=0,"Hide","Show")</t>
  </si>
  <si>
    <t>=IF(ABS(SUMIF(G126:N126,"&gt;0"))+ABS(SUMIF(G126:N126,"&lt;0"))=0,"Hide","Show")</t>
  </si>
  <si>
    <t>=IF(ABS(SUMIF(G127:N127,"&gt;0"))+ABS(SUMIF(G127:N127,"&lt;0"))=0,"Hide","Show")</t>
  </si>
  <si>
    <t>=IF(ABS(SUMIF(G128:N128,"&gt;0"))+ABS(SUMIF(G128:N128,"&lt;0"))=0,"Hide","Show")</t>
  </si>
  <si>
    <t>=IF(ABS(SUMIF(G129:N129,"&gt;0"))+ABS(SUMIF(G129:N129,"&lt;0"))=0,"Hide","Show")</t>
  </si>
  <si>
    <t>=IF(ABS(SUMIF(G130:N130,"&gt;0"))+ABS(SUMIF(G130:N130,"&lt;0"))=0,"Hide","Show")</t>
  </si>
  <si>
    <t>=IF(ABS(SUMIF(G131:N131,"&gt;0"))+ABS(SUMIF(G131:N131,"&lt;0"))=0,"Hide","Show")</t>
  </si>
  <si>
    <t>=IF(ABS(SUMIF(G132:N132,"&gt;0"))+ABS(SUMIF(G132:N132,"&lt;0"))=0,"Hide","Show")</t>
  </si>
  <si>
    <t>=IF(ABS(SUMIF(G133:N133,"&gt;0"))+ABS(SUMIF(G133:N133,"&lt;0"))=0,"Hide","Show")</t>
  </si>
  <si>
    <t>=IF(ABS(SUMIF(G134:N134,"&gt;0"))+ABS(SUMIF(G134:N134,"&lt;0"))=0,"Hide","Show")</t>
  </si>
  <si>
    <t>=IF(ABS(SUMIF(G135:N135,"&gt;0"))+ABS(SUMIF(G135:N135,"&lt;0"))=0,"Hide","Show")</t>
  </si>
  <si>
    <t>=IF(ABS(SUMIF(G136:N136,"&gt;0"))+ABS(SUMIF(G136:N136,"&lt;0"))=0,"Hide","Show")</t>
  </si>
  <si>
    <t>=IF(ABS(SUMIF(G137:N137,"&gt;0"))+ABS(SUMIF(G137:N137,"&lt;0"))=0,"Hide","Show")</t>
  </si>
  <si>
    <t>=IF(ABS(SUMIF(G138:N138,"&gt;0"))+ABS(SUMIF(G138:N138,"&lt;0"))=0,"Hide","Show")</t>
  </si>
  <si>
    <t>=IF(ABS(SUMIF(G139:N139,"&gt;0"))+ABS(SUMIF(G139:N139,"&lt;0"))=0,"Hide","Show")</t>
  </si>
  <si>
    <t>=IF(ABS(SUMIF(G140:N140,"&gt;0"))+ABS(SUMIF(G140:N140,"&lt;0"))=0,"Hide","Show")</t>
  </si>
  <si>
    <t>=IF(ABS(SUMIF(G141:N141,"&gt;0"))+ABS(SUMIF(G141:N141,"&lt;0"))=0,"Hide","Show")</t>
  </si>
  <si>
    <t>=IF(ABS(SUMIF(G142:N142,"&gt;0"))+ABS(SUMIF(G142:N142,"&lt;0"))=0,"Hide","Show")</t>
  </si>
  <si>
    <t>=IF(ABS(SUMIF(G143:N143,"&gt;0"))+ABS(SUMIF(G143:N143,"&lt;0"))=0,"Hide","Show")</t>
  </si>
  <si>
    <t>=IF(ABS(SUMIF(G144:N144,"&gt;0"))+ABS(SUMIF(G144:N144,"&lt;0"))=0,"Hide","Show")</t>
  </si>
  <si>
    <t>=IF(ABS(SUMIF(G145:N145,"&gt;0"))+ABS(SUMIF(G145:N145,"&lt;0"))=0,"Hide","Show")</t>
  </si>
  <si>
    <t>=IF(ABS(SUMIF(G146:N146,"&gt;0"))+ABS(SUMIF(G146:N146,"&lt;0"))=0,"Hide","Show")</t>
  </si>
  <si>
    <t>=IF(ABS(SUMIF(G147:N147,"&gt;0"))+ABS(SUMIF(G147:N147,"&lt;0"))=0,"Hide","Show")</t>
  </si>
  <si>
    <t>=IF(ABS(SUMIF(G148:N148,"&gt;0"))+ABS(SUMIF(G148:N148,"&lt;0"))=0,"Hide","Show")</t>
  </si>
  <si>
    <t>=IF(ABS(SUMIF(G149:N149,"&gt;0"))+ABS(SUMIF(G149:N149,"&lt;0"))=0,"Hide","Show")</t>
  </si>
  <si>
    <t>=IF(ABS(SUMIF(G150:N150,"&gt;0"))+ABS(SUMIF(G150:N150,"&lt;0"))=0,"Hide","Show")</t>
  </si>
  <si>
    <t>=IF(ABS(SUMIF(G151:N151,"&gt;0"))+ABS(SUMIF(G151:N151,"&lt;0"))=0,"Hide","Show")</t>
  </si>
  <si>
    <t>=IF(ABS(SUMIF(G152:N152,"&gt;0"))+ABS(SUMIF(G152:N152,"&lt;0"))=0,"Hide","Show")</t>
  </si>
  <si>
    <t>=IF(ABS(SUMIF(G153:N153,"&gt;0"))+ABS(SUMIF(G153:N153,"&lt;0"))=0,"Hide","Show")</t>
  </si>
  <si>
    <t>=IF(ABS(SUMIF(G154:N154,"&gt;0"))+ABS(SUMIF(G154:N154,"&lt;0"))=0,"Hide","Show")</t>
  </si>
  <si>
    <t>=IF(ABS(SUMIF(G155:N155,"&gt;0"))+ABS(SUMIF(G155:N155,"&lt;0"))=0,"Hide","Show")</t>
  </si>
  <si>
    <t>=IF(ABS(SUMIF(G156:N156,"&gt;0"))+ABS(SUMIF(G156:N156,"&lt;0"))=0,"Hide","Show")</t>
  </si>
  <si>
    <t>=IF(ABS(SUMIF(G157:N157,"&gt;0"))+ABS(SUMIF(G157:N157,"&lt;0"))=0,"Hide","Show")</t>
  </si>
  <si>
    <t>=IF(ABS(SUMIF(G158:N158,"&gt;0"))+ABS(SUMIF(G158:N158,"&lt;0"))=0,"Hide","Show")</t>
  </si>
  <si>
    <t>=IF(ABS(SUMIF(G159:N159,"&gt;0"))+ABS(SUMIF(G159:N159,"&lt;0"))=0,"Hide","Show")</t>
  </si>
  <si>
    <t>=IF(ABS(SUMIF(G160:N160,"&gt;0"))+ABS(SUMIF(G160:N160,"&lt;0"))=0,"Hide","Show")</t>
  </si>
  <si>
    <t>=IF(ABS(SUMIF(G161:N161,"&gt;0"))+ABS(SUMIF(G161:N161,"&lt;0"))=0,"Hide","Show")</t>
  </si>
  <si>
    <t>=IF(ABS(SUMIF(G162:N162,"&gt;0"))+ABS(SUMIF(G162:N162,"&lt;0"))=0,"Hide","Show")</t>
  </si>
  <si>
    <t>=IF(ABS(SUMIF(G163:N163,"&gt;0"))+ABS(SUMIF(G163:N163,"&lt;0"))=0,"Hide","Show")</t>
  </si>
  <si>
    <t>=IF(ABS(SUMIF(G164:N164,"&gt;0"))+ABS(SUMIF(G164:N164,"&lt;0"))=0,"Hide","Show")</t>
  </si>
  <si>
    <t>=IF(ABS(SUMIF(G165:N165,"&gt;0"))+ABS(SUMIF(G165:N165,"&lt;0"))=0,"Hide","Show")</t>
  </si>
  <si>
    <t>=IF(ABS(SUMIF(G166:N166,"&gt;0"))+ABS(SUMIF(G166:N166,"&lt;0"))=0,"Hide","Show")</t>
  </si>
  <si>
    <t>=IF(ABS(SUMIF(G167:N167,"&gt;0"))+ABS(SUMIF(G167:N167,"&lt;0"))=0,"Hide","Show")</t>
  </si>
  <si>
    <t>=IF(ABS(SUMIF(G168:N168,"&gt;0"))+ABS(SUMIF(G168:N168,"&lt;0"))=0,"Hide","Show")</t>
  </si>
  <si>
    <t>=IF(ABS(SUMIF(G169:N169,"&gt;0"))+ABS(SUMIF(G169:N169,"&lt;0"))=0,"Hide","Show")</t>
  </si>
  <si>
    <t>=IF(ABS(SUMIF(G170:N170,"&gt;0"))+ABS(SUMIF(G170:N170,"&lt;0"))=0,"Hide","Show")</t>
  </si>
  <si>
    <t>=IF(ABS(SUMIF(G171:N171,"&gt;0"))+ABS(SUMIF(G171:N171,"&lt;0"))=0,"Hide","Show")</t>
  </si>
  <si>
    <t>=IF(ABS(SUMIF(G172:N172,"&gt;0"))+ABS(SUMIF(G172:N172,"&lt;0"))=0,"Hide","Show")</t>
  </si>
  <si>
    <t>=IF(ABS(SUMIF(G173:N173,"&gt;0"))+ABS(SUMIF(G173:N173,"&lt;0"))=0,"Hide","Show")</t>
  </si>
  <si>
    <t>=IF(ABS(SUMIF(G174:N174,"&gt;0"))+ABS(SUMIF(G174:N174,"&lt;0"))=0,"Hide","Show")</t>
  </si>
  <si>
    <t>=IF(ABS(SUMIF(G175:N175,"&gt;0"))+ABS(SUMIF(G175:N175,"&lt;0"))=0,"Hide","Show")</t>
  </si>
  <si>
    <t>=IF(ABS(SUMIF(G176:N176,"&gt;0"))+ABS(SUMIF(G176:N176,"&lt;0"))=0,"Hide","Show")</t>
  </si>
  <si>
    <t>=IF(ABS(SUMIF(G177:N177,"&gt;0"))+ABS(SUMIF(G177:N177,"&lt;0"))=0,"Hide","Show")</t>
  </si>
  <si>
    <t>=IF(ABS(SUMIF(G178:N178,"&gt;0"))+ABS(SUMIF(G178:N178,"&lt;0"))=0,"Hide","Show")</t>
  </si>
  <si>
    <t>=IF(ABS(SUMIF(G179:N179,"&gt;0"))+ABS(SUMIF(G179:N179,"&lt;0"))=0,"Hide","Show")</t>
  </si>
  <si>
    <t>=IF(ABS(SUMIF(G180:N180,"&gt;0"))+ABS(SUMIF(G180:N180,"&lt;0"))=0,"Hide","Show")</t>
  </si>
  <si>
    <t>=IF(ABS(SUMIF(G181:N181,"&gt;0"))+ABS(SUMIF(G181:N181,"&lt;0"))=0,"Hide","Show")</t>
  </si>
  <si>
    <t>=IF(ABS(SUMIF(G182:N182,"&gt;0"))+ABS(SUMIF(G182:N182,"&lt;0"))=0,"Hide","Show")</t>
  </si>
  <si>
    <t>=IF(ABS(SUMIF(G183:N183,"&gt;0"))+ABS(SUMIF(G183:N183,"&lt;0"))=0,"Hide","Show")</t>
  </si>
  <si>
    <t>=IF(ABS(SUMIF(G184:N184,"&gt;0"))+ABS(SUMIF(G184:N184,"&lt;0"))=0,"Hide","Show")</t>
  </si>
  <si>
    <t>=IF(ABS(SUMIF(G185:N185,"&gt;0"))+ABS(SUMIF(G185:N185,"&lt;0"))=0,"Hide","Show")</t>
  </si>
  <si>
    <t>=IF(ABS(SUMIF(G186:N186,"&gt;0"))+ABS(SUMIF(G186:N186,"&lt;0"))=0,"Hide","Show")</t>
  </si>
  <si>
    <t>=IF(ABS(SUMIF(G187:N187,"&gt;0"))+ABS(SUMIF(G187:N187,"&lt;0"))=0,"Hide","Show")</t>
  </si>
  <si>
    <t>=IF(ABS(SUMIF(G188:N188,"&gt;0"))+ABS(SUMIF(G188:N188,"&lt;0"))=0,"Hide","Show")</t>
  </si>
  <si>
    <t>=IF(ABS(SUMIF(G189:N189,"&gt;0"))+ABS(SUMIF(G189:N189,"&lt;0"))=0,"Hide","Show")</t>
  </si>
  <si>
    <t>=IF(ABS(SUMIF(G190:N190,"&gt;0"))+ABS(SUMIF(G190:N190,"&lt;0"))=0,"Hide","Show")</t>
  </si>
  <si>
    <t>=IF(ABS(SUMIF(G191:N191,"&gt;0"))+ABS(SUMIF(G191:N191,"&lt;0"))=0,"Hide","Show")</t>
  </si>
  <si>
    <t>=IF(ABS(SUMIF(G192:N192,"&gt;0"))+ABS(SUMIF(G192:N192,"&lt;0"))=0,"Hide","Show")</t>
  </si>
  <si>
    <t>=IF(ABS(SUMIF(G193:N193,"&gt;0"))+ABS(SUMIF(G193:N193,"&lt;0"))=0,"Hide","Show")</t>
  </si>
  <si>
    <t>=IF(ABS(SUMIF(G194:N194,"&gt;0"))+ABS(SUMIF(G194:N194,"&lt;0"))=0,"Hide","Show")</t>
  </si>
  <si>
    <t>=IF(ABS(SUMIF(G195:N195,"&gt;0"))+ABS(SUMIF(G195:N195,"&lt;0"))=0,"Hide","Show")</t>
  </si>
  <si>
    <t>=IF(ABS(SUMIF(G196:N196,"&gt;0"))+ABS(SUMIF(G196:N196,"&lt;0"))=0,"Hide","Show")</t>
  </si>
  <si>
    <t>=IF(ABS(SUMIF(G197:N197,"&gt;0"))+ABS(SUMIF(G197:N197,"&lt;0"))=0,"Hide","Show")</t>
  </si>
  <si>
    <t>=IF(ABS(SUMIF(G198:N198,"&gt;0"))+ABS(SUMIF(G198:N198,"&lt;0"))=0,"Hide","Show")</t>
  </si>
  <si>
    <t>=IF(ABS(SUMIF(G199:N199,"&gt;0"))+ABS(SUMIF(G199:N199,"&lt;0"))=0,"Hide","Show")</t>
  </si>
  <si>
    <t>=IF(ABS(SUMIF(G200:N200,"&gt;0"))+ABS(SUMIF(G200:N200,"&lt;0"))=0,"Hide","Show")</t>
  </si>
  <si>
    <t>=IF(ABS(SUMIF(G201:N201,"&gt;0"))+ABS(SUMIF(G201:N201,"&lt;0"))=0,"Hide","Show")</t>
  </si>
  <si>
    <t>=IF(ABS(SUMIF(G202:N202,"&gt;0"))+ABS(SUMIF(G202:N202,"&lt;0"))=0,"Hide","Show")</t>
  </si>
  <si>
    <t>=IF(ABS(SUMIF(G203:N203,"&gt;0"))+ABS(SUMIF(G203:N203,"&lt;0"))=0,"Hide","Show")</t>
  </si>
  <si>
    <t>=IF(ABS(SUMIF(G204:N204,"&gt;0"))+ABS(SUMIF(G204:N204,"&lt;0"))=0,"Hide","Show")</t>
  </si>
  <si>
    <t>=IF(ABS(SUMIF(G205:N205,"&gt;0"))+ABS(SUMIF(G205:N205,"&lt;0"))=0,"Hide","Show")</t>
  </si>
  <si>
    <t>=IF(ABS(SUMIF(G206:N206,"&gt;0"))+ABS(SUMIF(G206:N206,"&lt;0"))=0,"Hide","Show")</t>
  </si>
  <si>
    <t>=IF(ABS(SUMIF(G207:N207,"&gt;0"))+ABS(SUMIF(G207:N207,"&lt;0"))=0,"Hide","Show")</t>
  </si>
  <si>
    <t>=IF(ABS(SUMIF(G208:N208,"&gt;0"))+ABS(SUMIF(G208:N208,"&lt;0"))=0,"Hide","Show")</t>
  </si>
  <si>
    <t>=IF(ABS(SUMIF(G209:N209,"&gt;0"))+ABS(SUMIF(G209:N209,"&lt;0"))=0,"Hide","Show")</t>
  </si>
  <si>
    <t>=IF(ABS(SUMIF(G210:N210,"&gt;0"))+ABS(SUMIF(G210:N210,"&lt;0"))=0,"Hide","Show")</t>
  </si>
  <si>
    <t>=IF(ABS(SUMIF(G211:N211,"&gt;0"))+ABS(SUMIF(G211:N211,"&lt;0"))=0,"Hide","Show")</t>
  </si>
  <si>
    <t>=IF(ABS(SUMIF(G212:N212,"&gt;0"))+ABS(SUMIF(G212:N212,"&lt;0"))=0,"Hide","Show")</t>
  </si>
  <si>
    <t>=IF(ABS(SUMIF(G213:N213,"&gt;0"))+ABS(SUMIF(G213:N213,"&lt;0"))=0,"Hide","Show")</t>
  </si>
  <si>
    <t>=IF(ABS(SUMIF(G214:N214,"&gt;0"))+ABS(SUMIF(G214:N214,"&lt;0"))=0,"Hide","Show")</t>
  </si>
  <si>
    <t>=IF(ABS(SUMIF(G215:N215,"&gt;0"))+ABS(SUMIF(G215:N215,"&lt;0"))=0,"Hide","Show")</t>
  </si>
  <si>
    <t>=IF(ABS(SUMIF(G216:N216,"&gt;0"))+ABS(SUMIF(G216:N216,"&lt;0"))=0,"Hide","Show")</t>
  </si>
  <si>
    <t>=IF(ABS(SUMIF(G217:N217,"&gt;0"))+ABS(SUMIF(G217:N217,"&lt;0"))=0,"Hide","Show")</t>
  </si>
  <si>
    <t>=IF(ABS(SUMIF(G218:N218,"&gt;0"))+ABS(SUMIF(G218:N218,"&lt;0"))=0,"Hide","Show")</t>
  </si>
  <si>
    <t>=IF(ABS(SUMIF(G219:N219,"&gt;0"))+ABS(SUMIF(G219:N219,"&lt;0"))=0,"Hide","Show")</t>
  </si>
  <si>
    <t>=IF(ABS(SUMIF(G220:N220,"&gt;0"))+ABS(SUMIF(G220:N220,"&lt;0"))=0,"Hide","Show")</t>
  </si>
  <si>
    <t>=IF(ABS(SUMIF(G221:N221,"&gt;0"))+ABS(SUMIF(G221:N221,"&lt;0"))=0,"Hide","Show")</t>
  </si>
  <si>
    <t>=IF(ABS(SUMIF(G222:N222,"&gt;0"))+ABS(SUMIF(G222:N222,"&lt;0"))=0,"Hide","Show")</t>
  </si>
  <si>
    <t>=IF(ABS(SUMIF(G223:N223,"&gt;0"))+ABS(SUMIF(G223:N223,"&lt;0"))=0,"Hide","Show")</t>
  </si>
  <si>
    <t>=IF(ABS(SUMIF(G224:N224,"&gt;0"))+ABS(SUMIF(G224:N224,"&lt;0"))=0,"Hide","Show")</t>
  </si>
  <si>
    <t>=IF(ABS(SUMIF(G225:N225,"&gt;0"))+ABS(SUMIF(G225:N225,"&lt;0"))=0,"Hide","Show")</t>
  </si>
  <si>
    <t>=IF(ABS(SUMIF(G226:N226,"&gt;0"))+ABS(SUMIF(G226:N226,"&lt;0"))=0,"Hide","Show")</t>
  </si>
  <si>
    <t>=IF(ABS(SUMIF(G227:N227,"&gt;0"))+ABS(SUMIF(G227:N227,"&lt;0"))=0,"Hide","Show")</t>
  </si>
  <si>
    <t>=IF(ABS(SUMIF(G228:N228,"&gt;0"))+ABS(SUMIF(G228:N228,"&lt;0"))=0,"Hide","Show")</t>
  </si>
  <si>
    <t>=IF(ABS(SUMIF(G229:N229,"&gt;0"))+ABS(SUMIF(G229:N229,"&lt;0"))=0,"Hide","Show")</t>
  </si>
  <si>
    <t>=IF(ABS(SUMIF(G230:N230,"&gt;0"))+ABS(SUMIF(G230:N230,"&lt;0"))=0,"Hide","Show")</t>
  </si>
  <si>
    <t>=IF(ABS(SUMIF(G231:N231,"&gt;0"))+ABS(SUMIF(G231:N231,"&lt;0"))=0,"Hide","Show")</t>
  </si>
  <si>
    <t>=IF(ABS(SUMIF(G232:N232,"&gt;0"))+ABS(SUMIF(G232:N232,"&lt;0"))=0,"Hide","Show")</t>
  </si>
  <si>
    <t>=IF(ABS(SUMIF(G233:N233,"&gt;0"))+ABS(SUMIF(G233:N233,"&lt;0"))=0,"Hide","Show")</t>
  </si>
  <si>
    <t>=IF(ABS(SUMIF(G234:N234,"&gt;0"))+ABS(SUMIF(G234:N234,"&lt;0"))=0,"Hide","Show")</t>
  </si>
  <si>
    <t>=IF(ABS(SUMIF(G235:N235,"&gt;0"))+ABS(SUMIF(G235:N235,"&lt;0"))=0,"Hide","Show")</t>
  </si>
  <si>
    <t>=IF(ABS(SUMIF(G236:N236,"&gt;0"))+ABS(SUMIF(G236:N236,"&lt;0"))=0,"Hide","Show")</t>
  </si>
  <si>
    <t>=IF(ABS(SUMIF(G237:N237,"&gt;0"))+ABS(SUMIF(G237:N237,"&lt;0"))=0,"Hide","Show")</t>
  </si>
  <si>
    <t>=IF(ABS(SUMIF(G238:N238,"&gt;0"))+ABS(SUMIF(G238:N238,"&lt;0"))=0,"Hide","Show")</t>
  </si>
  <si>
    <t>=IF(ABS(SUMIF(G239:N239,"&gt;0"))+ABS(SUMIF(G239:N239,"&lt;0"))=0,"Hide","Show")</t>
  </si>
  <si>
    <t>=IF(ABS(SUMIF(G240:N240,"&gt;0"))+ABS(SUMIF(G240:N240,"&lt;0"))=0,"Hide","Show")</t>
  </si>
  <si>
    <t>=IF(ABS(SUMIF(G241:N241,"&gt;0"))+ABS(SUMIF(G241:N241,"&lt;0"))=0,"Hide","Show")</t>
  </si>
  <si>
    <t>=IF(ABS(SUMIF(G242:N242,"&gt;0"))+ABS(SUMIF(G242:N242,"&lt;0"))=0,"Hide","Show")</t>
  </si>
  <si>
    <t>=IF(ABS(SUMIF(G243:N243,"&gt;0"))+ABS(SUMIF(G243:N243,"&lt;0"))=0,"Hide","Show")</t>
  </si>
  <si>
    <t>=IF(ABS(SUMIF(G244:N244,"&gt;0"))+ABS(SUMIF(G244:N244,"&lt;0"))=0,"Hide","Show")</t>
  </si>
  <si>
    <t>=IF(ABS(SUMIF(G245:N245,"&gt;0"))+ABS(SUMIF(G245:N245,"&lt;0"))=0,"Hide","Show")</t>
  </si>
  <si>
    <t>=IF(ABS(SUMIF(G246:N246,"&gt;0"))+ABS(SUMIF(G246:N246,"&lt;0"))=0,"Hide","Show")</t>
  </si>
  <si>
    <t>=IF(ABS(SUMIF(G247:N247,"&gt;0"))+ABS(SUMIF(G247:N247,"&lt;0"))=0,"Hide","Show")</t>
  </si>
  <si>
    <t>=IF(ABS(SUMIF(G248:N248,"&gt;0"))+ABS(SUMIF(G248:N248,"&lt;0"))=0,"Hide","Show")</t>
  </si>
  <si>
    <t>=IF(ABS(SUMIF(G249:N249,"&gt;0"))+ABS(SUMIF(G249:N249,"&lt;0"))=0,"Hide","Show")</t>
  </si>
  <si>
    <t>=IF(ABS(SUMIF(G250:N250,"&gt;0"))+ABS(SUMIF(G250:N250,"&lt;0"))=0,"Hide","Show")</t>
  </si>
  <si>
    <t>=IF(ABS(SUMIF(G251:N251,"&gt;0"))+ABS(SUMIF(G251:N251,"&lt;0"))=0,"Hide","Show")</t>
  </si>
  <si>
    <t>=IF(ABS(SUMIF(G252:N252,"&gt;0"))+ABS(SUMIF(G252:N252,"&lt;0"))=0,"Hide","Show")</t>
  </si>
  <si>
    <t>=IF(ABS(SUMIF(G253:N253,"&gt;0"))+ABS(SUMIF(G253:N253,"&lt;0"))=0,"Hide","Show")</t>
  </si>
  <si>
    <t>=IF(ABS(SUMIF(G254:N254,"&gt;0"))+ABS(SUMIF(G254:N254,"&lt;0"))=0,"Hide","Show")</t>
  </si>
  <si>
    <t>=IF(ABS(SUMIF(G255:N255,"&gt;0"))+ABS(SUMIF(G255:N255,"&lt;0"))=0,"Hide","Show")</t>
  </si>
  <si>
    <t>=IF(ABS(SUMIF(G256:N256,"&gt;0"))+ABS(SUMIF(G256:N256,"&lt;0"))=0,"Hide","Show")</t>
  </si>
  <si>
    <t>=IF(ABS(SUMIF(G257:N257,"&gt;0"))+ABS(SUMIF(G257:N257,"&lt;0"))=0,"Hide","Show")</t>
  </si>
  <si>
    <t>=IF(ABS(SUMIF(G258:N258,"&gt;0"))+ABS(SUMIF(G258:N258,"&lt;0"))=0,"Hide","Show")</t>
  </si>
  <si>
    <t>=IF(ABS(SUMIF(G259:N259,"&gt;0"))+ABS(SUMIF(G259:N259,"&lt;0"))=0,"Hide","Show")</t>
  </si>
  <si>
    <t>=IF(ABS(SUMIF(G260:N260,"&gt;0"))+ABS(SUMIF(G260:N260,"&lt;0"))=0,"Hide","Show")</t>
  </si>
  <si>
    <t>=IF(ABS(SUMIF(G261:N261,"&gt;0"))+ABS(SUMIF(G261:N261,"&lt;0"))=0,"Hide","Show")</t>
  </si>
  <si>
    <t>=IF(ABS(SUMIF(G262:N262,"&gt;0"))+ABS(SUMIF(G262:N262,"&lt;0"))=0,"Hide","Show")</t>
  </si>
  <si>
    <t>=IF(ABS(SUMIF(G263:N263,"&gt;0"))+ABS(SUMIF(G263:N263,"&lt;0"))=0,"Hide","Show")</t>
  </si>
  <si>
    <t>=IF(ABS(SUMIF(G264:N264,"&gt;0"))+ABS(SUMIF(G264:N264,"&lt;0"))=0,"Hide","Show")</t>
  </si>
  <si>
    <t>=IF(ABS(SUMIF(G265:N265,"&gt;0"))+ABS(SUMIF(G265:N265,"&lt;0"))=0,"Hide","Show")</t>
  </si>
  <si>
    <t>=IF(ABS(SUMIF(G266:N266,"&gt;0"))+ABS(SUMIF(G266:N266,"&lt;0"))=0,"Hide","Show")</t>
  </si>
  <si>
    <t>=IF(ABS(SUMIF(G267:N267,"&gt;0"))+ABS(SUMIF(G267:N267,"&lt;0"))=0,"Hide","Show")</t>
  </si>
  <si>
    <t>=IF(ABS(SUMIF(G268:N268,"&gt;0"))+ABS(SUMIF(G268:N268,"&lt;0"))=0,"Hide","Show")</t>
  </si>
  <si>
    <t>=IF(ABS(SUMIF(G269:N269,"&gt;0"))+ABS(SUMIF(G269:N269,"&lt;0"))=0,"Hide","Show")</t>
  </si>
  <si>
    <t>=IF(ABS(SUMIF(G270:N270,"&gt;0"))+ABS(SUMIF(G270:N270,"&lt;0"))=0,"Hide","Show")</t>
  </si>
  <si>
    <t>=IF(ABS(SUMIF(G271:N271,"&gt;0"))+ABS(SUMIF(G271:N271,"&lt;0"))=0,"Hide","Show")</t>
  </si>
  <si>
    <t>=IF(ABS(SUMIF(G272:N272,"&gt;0"))+ABS(SUMIF(G272:N272,"&lt;0"))=0,"Hide","Show")</t>
  </si>
  <si>
    <t>=IF(ABS(SUMIF(G273:N273,"&gt;0"))+ABS(SUMIF(G273:N273,"&lt;0"))=0,"Hide","Show")</t>
  </si>
  <si>
    <t>=IF(ABS(SUMIF(G274:N274,"&gt;0"))+ABS(SUMIF(G274:N274,"&lt;0"))=0,"Hide","Show")</t>
  </si>
  <si>
    <t>=IF(ABS(SUMIF(G275:N275,"&gt;0"))+ABS(SUMIF(G275:N275,"&lt;0"))=0,"Hide","Show")</t>
  </si>
  <si>
    <t>=IF(ABS(SUMIF(G276:N276,"&gt;0"))+ABS(SUMIF(G276:N276,"&lt;0"))=0,"Hide","Show")</t>
  </si>
  <si>
    <t>=IF(ABS(SUMIF(G277:N277,"&gt;0"))+ABS(SUMIF(G277:N277,"&lt;0"))=0,"Hide","Show")</t>
  </si>
  <si>
    <t>=IF(ABS(SUMIF(G278:N278,"&gt;0"))+ABS(SUMIF(G278:N278,"&lt;0"))=0,"Hide","Show")</t>
  </si>
  <si>
    <t>=IF(ABS(SUMIF(G279:N279,"&gt;0"))+ABS(SUMIF(G279:N279,"&lt;0"))=0,"Hide","Show")</t>
  </si>
  <si>
    <t>=IF(ABS(SUMIF(G280:N280,"&gt;0"))+ABS(SUMIF(G280:N280,"&lt;0"))=0,"Hide","Show")</t>
  </si>
  <si>
    <t>=IF(ABS(SUMIF(G281:N281,"&gt;0"))+ABS(SUMIF(G281:N281,"&lt;0"))=0,"Hide","Show")</t>
  </si>
  <si>
    <t>=IF(ABS(SUMIF(G282:N282,"&gt;0"))+ABS(SUMIF(G282:N282,"&lt;0"))=0,"Hide","Show")</t>
  </si>
  <si>
    <t>=IF(ABS(SUMIF(G283:N283,"&gt;0"))+ABS(SUMIF(G283:N283,"&lt;0"))=0,"Hide","Show")</t>
  </si>
  <si>
    <t>=IF(ABS(SUMIF(G284:N284,"&gt;0"))+ABS(SUMIF(G284:N284,"&lt;0"))=0,"Hide","Show")</t>
  </si>
  <si>
    <t>=IF(ABS(SUMIF(G285:N285,"&gt;0"))+ABS(SUMIF(G285:N285,"&lt;0"))=0,"Hide","Show")</t>
  </si>
  <si>
    <t>=IF(ABS(SUMIF(G286:N286,"&gt;0"))+ABS(SUMIF(G286:N286,"&lt;0"))=0,"Hide","Show")</t>
  </si>
  <si>
    <t>=IF(ABS(SUMIF(G287:N287,"&gt;0"))+ABS(SUMIF(G287:N287,"&lt;0"))=0,"Hide","Show")</t>
  </si>
  <si>
    <t>=IF(ABS(SUMIF(G288:N288,"&gt;0"))+ABS(SUMIF(G288:N288,"&lt;0"))=0,"Hide","Show")</t>
  </si>
  <si>
    <t>=IF(ABS(SUMIF(G289:N289,"&gt;0"))+ABS(SUMIF(G289:N289,"&lt;0"))=0,"Hide","Show")</t>
  </si>
  <si>
    <t>=IF(ABS(SUMIF(G290:N290,"&gt;0"))+ABS(SUMIF(G290:N290,"&lt;0"))=0,"Hide","Show")</t>
  </si>
  <si>
    <t>=IF(ABS(SUMIF(G291:N291,"&gt;0"))+ABS(SUMIF(G291:N291,"&lt;0"))=0,"Hide","Show")</t>
  </si>
  <si>
    <t>=IF(ABS(SUMIF(G292:N292,"&gt;0"))+ABS(SUMIF(G292:N292,"&lt;0"))=0,"Hide","Show")</t>
  </si>
  <si>
    <t>=IF(ABS(SUMIF(G293:N293,"&gt;0"))+ABS(SUMIF(G293:N293,"&lt;0"))=0,"Hide","Show")</t>
  </si>
  <si>
    <t>=IF(ABS(SUMIF(G294:N294,"&gt;0"))+ABS(SUMIF(G294:N294,"&lt;0"))=0,"Hide","Show")</t>
  </si>
  <si>
    <t>=IF(ABS(SUMIF(G295:N295,"&gt;0"))+ABS(SUMIF(G295:N295,"&lt;0"))=0,"Hide","Show")</t>
  </si>
  <si>
    <t>=IF(ABS(SUMIF(G296:N296,"&gt;0"))+ABS(SUMIF(G296:N296,"&lt;0"))=0,"Hide","Show")</t>
  </si>
  <si>
    <t>=IF(ABS(SUMIF(G297:N297,"&gt;0"))+ABS(SUMIF(G297:N297,"&lt;0"))=0,"Hide","Show")</t>
  </si>
  <si>
    <t>=IF(ABS(SUMIF(G298:N298,"&gt;0"))+ABS(SUMIF(G298:N298,"&lt;0"))=0,"Hide","Show")</t>
  </si>
  <si>
    <t>=IF(ABS(SUMIF(G299:N299,"&gt;0"))+ABS(SUMIF(G299:N299,"&lt;0"))=0,"Hide","Show")</t>
  </si>
  <si>
    <t>=IF(ABS(SUMIF(G300:N300,"&gt;0"))+ABS(SUMIF(G300:N300,"&lt;0"))=0,"Hide","Show")</t>
  </si>
  <si>
    <t>=IF(ABS(SUMIF(G301:N301,"&gt;0"))+ABS(SUMIF(G301:N301,"&lt;0"))=0,"Hide","Show")</t>
  </si>
  <si>
    <t>=IF(ABS(SUMIF(G302:N302,"&gt;0"))+ABS(SUMIF(G302:N302,"&lt;0"))=0,"Hide","Show")</t>
  </si>
  <si>
    <t>=IF(ABS(SUMIF(G303:N303,"&gt;0"))+ABS(SUMIF(G303:N303,"&lt;0"))=0,"Hide","Show")</t>
  </si>
  <si>
    <t>=IF(ABS(SUMIF(G304:N304,"&gt;0"))+ABS(SUMIF(G304:N304,"&lt;0"))=0,"Hide","Show")</t>
  </si>
  <si>
    <t>=IF(ABS(SUMIF(G305:N305,"&gt;0"))+ABS(SUMIF(G305:N305,"&lt;0"))=0,"Hide","Show")</t>
  </si>
  <si>
    <t>=IF(ABS(SUMIF(G306:N306,"&gt;0"))+ABS(SUMIF(G306:N306,"&lt;0"))=0,"Hide","Show")</t>
  </si>
  <si>
    <t>=IF(ABS(SUMIF(G307:N307,"&gt;0"))+ABS(SUMIF(G307:N307,"&lt;0"))=0,"Hide","Show")</t>
  </si>
  <si>
    <t>=IF(ABS(SUMIF(G308:N308,"&gt;0"))+ABS(SUMIF(G308:N308,"&lt;0"))=0,"Hide","Show")</t>
  </si>
  <si>
    <t>=IF(ABS(SUMIF(G309:N309,"&gt;0"))+ABS(SUMIF(G309:N309,"&lt;0"))=0,"Hide","Show")</t>
  </si>
  <si>
    <t>=IF(ABS(SUMIF(G310:N310,"&gt;0"))+ABS(SUMIF(G310:N310,"&lt;0"))=0,"Hide","Show")</t>
  </si>
  <si>
    <t>=IF(ABS(SUMIF(G311:N311,"&gt;0"))+ABS(SUMIF(G311:N311,"&lt;0"))=0,"Hide","Show")</t>
  </si>
  <si>
    <t>=IF(ABS(SUMIF(G312:N312,"&gt;0"))+ABS(SUMIF(G312:N312,"&lt;0"))=0,"Hide","Show")</t>
  </si>
  <si>
    <t>=IF(ABS(SUMIF(G313:N313,"&gt;0"))+ABS(SUMIF(G313:N313,"&lt;0"))=0,"Hide","Show")</t>
  </si>
  <si>
    <t>=IF(ABS(SUMIF(G12:G20,"&gt;0"))+ABS(SUMIF(G12:G20,"&lt;0"))=0,"Hide","Show")</t>
  </si>
  <si>
    <t>=IF(ABS(SUMIF(G19:H19,"&gt;0"))+ABS(SUMIF(G19:H19,"&lt;0"))=0,"Hide","Show")</t>
  </si>
  <si>
    <t>=IF(ABS(SUMIF(G12:G18,"&gt;0"))+ABS(SUMIF(G12:G18,"&lt;0"))=0,"Hide","Show")</t>
  </si>
  <si>
    <t>=IF(ABS(SUMIF(G12:G21,"&gt;0"))+ABS(SUMIF(G12:G21,"&lt;0"))=0,"Hide","Show")</t>
  </si>
  <si>
    <t>=IF(ABS(SUMIF(G20:H20,"&gt;0"))+ABS(SUMIF(G20:H20,"&lt;0"))=0,"Hide","Show")</t>
  </si>
  <si>
    <t>=IF(ABS(SUMIF(G12:G38,"&gt;0"))+ABS(SUMIF(G12:G38,"&lt;0"))=0,"Hide","Show")</t>
  </si>
  <si>
    <t>=IF(ABS(SUMIF(G21:H21,"&gt;0"))+ABS(SUMIF(G21:H21,"&lt;0"))=0,"Hide","Show")</t>
  </si>
  <si>
    <t>=IF(ABS(SUMIF(G22:H22,"&gt;0"))+ABS(SUMIF(G22:H22,"&lt;0"))=0,"Hide","Show")</t>
  </si>
  <si>
    <t>=IF(ABS(SUMIF(G23:H23,"&gt;0"))+ABS(SUMIF(G23:H23,"&lt;0"))=0,"Hide","Show")</t>
  </si>
  <si>
    <t>=IF(ABS(SUMIF(G24:H24,"&gt;0"))+ABS(SUMIF(G24:H24,"&lt;0"))=0,"Hide","Show")</t>
  </si>
  <si>
    <t>=IF(ABS(SUMIF(G25:H25,"&gt;0"))+ABS(SUMIF(G25:H25,"&lt;0"))=0,"Hide","Show")</t>
  </si>
  <si>
    <t>=IF(ABS(SUMIF(G26:H26,"&gt;0"))+ABS(SUMIF(G26:H26,"&lt;0"))=0,"Hide","Show")</t>
  </si>
  <si>
    <t>=IF(ABS(SUMIF(G27:H27,"&gt;0"))+ABS(SUMIF(G27:H27,"&lt;0"))=0,"Hide","Show")</t>
  </si>
  <si>
    <t>=IF(ABS(SUMIF(G28:H28,"&gt;0"))+ABS(SUMIF(G28:H28,"&lt;0"))=0,"Hide","Show")</t>
  </si>
  <si>
    <t>=IF(ABS(SUMIF(G29:H29,"&gt;0"))+ABS(SUMIF(G29:H29,"&lt;0"))=0,"Hide","Show")</t>
  </si>
  <si>
    <t>=IF(ABS(SUMIF(G30:H30,"&gt;0"))+ABS(SUMIF(G30:H30,"&lt;0"))=0,"Hide","Show")</t>
  </si>
  <si>
    <t>=IF(ABS(SUMIF(G31:H31,"&gt;0"))+ABS(SUMIF(G31:H31,"&lt;0"))=0,"Hide","Show")</t>
  </si>
  <si>
    <t>=IF(ABS(SUMIF(G32:H32,"&gt;0"))+ABS(SUMIF(G32:H32,"&lt;0"))=0,"Hide","Show")</t>
  </si>
  <si>
    <t>=IF(ABS(SUMIF(G33:H33,"&gt;0"))+ABS(SUMIF(G33:H33,"&lt;0"))=0,"Hide","Show")</t>
  </si>
  <si>
    <t>=IF(ABS(SUMIF(G34:H34,"&gt;0"))+ABS(SUMIF(G34:H34,"&lt;0"))=0,"Hide","Show")</t>
  </si>
  <si>
    <t>=IF(ABS(SUMIF(G35:H35,"&gt;0"))+ABS(SUMIF(G35:H35,"&lt;0"))=0,"Hide","Show")</t>
  </si>
  <si>
    <t>=IF(ABS(SUMIF(G36:H36,"&gt;0"))+ABS(SUMIF(G36:H36,"&lt;0"))=0,"Hide","Show")</t>
  </si>
  <si>
    <t>=IF(ABS(SUMIF(G37:H37,"&gt;0"))+ABS(SUMIF(G37:H37,"&lt;0"))=0,"Hide","Show")</t>
  </si>
  <si>
    <t>=IF(ABS(SUMIF(G12:G29,"&gt;0"))+ABS(SUMIF(G12:G29,"&lt;0"))=0,"Hide","Show")</t>
  </si>
  <si>
    <t>=NL("Sheets","Accounts","Segment3","Segment3",C9,"Segment1",C6,"Segment2",C7,"Active","Yes")</t>
  </si>
  <si>
    <t>=NL("Columns","Accounts","Segment1","Segment1",$C$6,"Segment2",$C$7,"Segment3",$C$8,"Active","Yes")</t>
  </si>
  <si>
    <t>=NL("Rows","Accounts","Main Account Segment","Active","Yes","Segment1",$C$6,"Segment2",$C$7,"Segment3",$C$8)</t>
  </si>
  <si>
    <t>=GL("Cell","AccountName",,,,,$C$6,$E12,$C$8)</t>
  </si>
  <si>
    <t>=GL("Cell","Balance",,,$C$4,,G$9,$E12,$C$8,,,,,,,,,,,,,$C$5)</t>
  </si>
  <si>
    <t>=GL("Cell","Balance",,,$C$4,,H$9,$E12,$C$8,,,,,,,,,,,,,$C$5)</t>
  </si>
  <si>
    <t>=GL("Cell","Balance",,,$C$4,,I$9,$E12,$C$8,,,,,,,,,,,,,$C$5)</t>
  </si>
  <si>
    <t>=GL("Cell","Balance",,,$C$4,,J$9,$E12,$C$8,,,,,,,,,,,,,$C$5)</t>
  </si>
  <si>
    <t>=GL("Cell","Balance",,,$C$4,,K$9,$E12,$C$8,,,,,,,,,,,,,$C$5)</t>
  </si>
  <si>
    <t>=GL("Cell","Balance",,,$C$4,,L$9,$E12,$C$8,,,,,,,,,,,,,$C$5)</t>
  </si>
  <si>
    <t>=GL("Cell","Balance",,,$C$4,,M$9,$E12,$C$8,,,,,,,,,,,,,$C$5)</t>
  </si>
  <si>
    <t>=GL("Cell","AccountName",,,,,$C$6,$E13,$C$8)</t>
  </si>
  <si>
    <t>=GL("Cell","Balance",,,$C$4,,G$9,$E13,$C$8,,,,,,,,,,,,,$C$5)</t>
  </si>
  <si>
    <t>=GL("Cell","Balance",,,$C$4,,H$9,$E13,$C$8,,,,,,,,,,,,,$C$5)</t>
  </si>
  <si>
    <t>=GL("Cell","Balance",,,$C$4,,I$9,$E13,$C$8,,,,,,,,,,,,,$C$5)</t>
  </si>
  <si>
    <t>=GL("Cell","Balance",,,$C$4,,J$9,$E13,$C$8,,,,,,,,,,,,,$C$5)</t>
  </si>
  <si>
    <t>=GL("Cell","Balance",,,$C$4,,K$9,$E13,$C$8,,,,,,,,,,,,,$C$5)</t>
  </si>
  <si>
    <t>=GL("Cell","Balance",,,$C$4,,L$9,$E13,$C$8,,,,,,,,,,,,,$C$5)</t>
  </si>
  <si>
    <t>=GL("Cell","Balance",,,$C$4,,M$9,$E13,$C$8,,,,,,,,,,,,,$C$5)</t>
  </si>
  <si>
    <t>=GL("Cell","AccountName",,,,,$C$6,$E14,$C$8)</t>
  </si>
  <si>
    <t>=GL("Cell","Balance",,,$C$4,,G$9,$E14,$C$8,,,,,,,,,,,,,$C$5)</t>
  </si>
  <si>
    <t>=GL("Cell","Balance",,,$C$4,,H$9,$E14,$C$8,,,,,,,,,,,,,$C$5)</t>
  </si>
  <si>
    <t>=GL("Cell","Balance",,,$C$4,,I$9,$E14,$C$8,,,,,,,,,,,,,$C$5)</t>
  </si>
  <si>
    <t>=GL("Cell","Balance",,,$C$4,,J$9,$E14,$C$8,,,,,,,,,,,,,$C$5)</t>
  </si>
  <si>
    <t>=GL("Cell","Balance",,,$C$4,,K$9,$E14,$C$8,,,,,,,,,,,,,$C$5)</t>
  </si>
  <si>
    <t>=GL("Cell","Balance",,,$C$4,,L$9,$E14,$C$8,,,,,,,,,,,,,$C$5)</t>
  </si>
  <si>
    <t>=GL("Cell","Balance",,,$C$4,,M$9,$E14,$C$8,,,,,,,,,,,,,$C$5)</t>
  </si>
  <si>
    <t>=GL("Cell","AccountName",,,,,$C$6,$E15,$C$8)</t>
  </si>
  <si>
    <t>=GL("Cell","Balance",,,$C$4,,G$9,$E15,$C$8,,,,,,,,,,,,,$C$5)</t>
  </si>
  <si>
    <t>=GL("Cell","Balance",,,$C$4,,H$9,$E15,$C$8,,,,,,,,,,,,,$C$5)</t>
  </si>
  <si>
    <t>=GL("Cell","Balance",,,$C$4,,I$9,$E15,$C$8,,,,,,,,,,,,,$C$5)</t>
  </si>
  <si>
    <t>=GL("Cell","Balance",,,$C$4,,J$9,$E15,$C$8,,,,,,,,,,,,,$C$5)</t>
  </si>
  <si>
    <t>=GL("Cell","Balance",,,$C$4,,K$9,$E15,$C$8,,,,,,,,,,,,,$C$5)</t>
  </si>
  <si>
    <t>=GL("Cell","Balance",,,$C$4,,L$9,$E15,$C$8,,,,,,,,,,,,,$C$5)</t>
  </si>
  <si>
    <t>=GL("Cell","Balance",,,$C$4,,M$9,$E15,$C$8,,,,,,,,,,,,,$C$5)</t>
  </si>
  <si>
    <t>=GL("Cell","AccountName",,,,,$C$6,$E16,$C$8)</t>
  </si>
  <si>
    <t>=GL("Cell","Balance",,,$C$4,,G$9,$E16,$C$8,,,,,,,,,,,,,$C$5)</t>
  </si>
  <si>
    <t>=GL("Cell","Balance",,,$C$4,,H$9,$E16,$C$8,,,,,,,,,,,,,$C$5)</t>
  </si>
  <si>
    <t>=GL("Cell","Balance",,,$C$4,,I$9,$E16,$C$8,,,,,,,,,,,,,$C$5)</t>
  </si>
  <si>
    <t>=GL("Cell","Balance",,,$C$4,,J$9,$E16,$C$8,,,,,,,,,,,,,$C$5)</t>
  </si>
  <si>
    <t>=GL("Cell","Balance",,,$C$4,,K$9,$E16,$C$8,,,,,,,,,,,,,$C$5)</t>
  </si>
  <si>
    <t>=GL("Cell","Balance",,,$C$4,,L$9,$E16,$C$8,,,,,,,,,,,,,$C$5)</t>
  </si>
  <si>
    <t>=GL("Cell","Balance",,,$C$4,,M$9,$E16,$C$8,,,,,,,,,,,,,$C$5)</t>
  </si>
  <si>
    <t>=GL("Cell","AccountName",,,,,$C$6,$E17,$C$8)</t>
  </si>
  <si>
    <t>=GL("Cell","Balance",,,$C$4,,G$9,$E17,$C$8,,,,,,,,,,,,,$C$5)</t>
  </si>
  <si>
    <t>=GL("Cell","Balance",,,$C$4,,H$9,$E17,$C$8,,,,,,,,,,,,,$C$5)</t>
  </si>
  <si>
    <t>=GL("Cell","Balance",,,$C$4,,I$9,$E17,$C$8,,,,,,,,,,,,,$C$5)</t>
  </si>
  <si>
    <t>=GL("Cell","Balance",,,$C$4,,J$9,$E17,$C$8,,,,,,,,,,,,,$C$5)</t>
  </si>
  <si>
    <t>=GL("Cell","Balance",,,$C$4,,K$9,$E17,$C$8,,,,,,,,,,,,,$C$5)</t>
  </si>
  <si>
    <t>=GL("Cell","Balance",,,$C$4,,L$9,$E17,$C$8,,,,,,,,,,,,,$C$5)</t>
  </si>
  <si>
    <t>=GL("Cell","Balance",,,$C$4,,M$9,$E17,$C$8,,,,,,,,,,,,,$C$5)</t>
  </si>
  <si>
    <t>=GL("Cell","AccountName",,,,,$C$6,$E18,$C$8)</t>
  </si>
  <si>
    <t>=GL("Cell","Balance",,,$C$4,,G$9,$E18,$C$8,,,,,,,,,,,,,$C$5)</t>
  </si>
  <si>
    <t>=GL("Cell","Balance",,,$C$4,,H$9,$E18,$C$8,,,,,,,,,,,,,$C$5)</t>
  </si>
  <si>
    <t>=GL("Cell","Balance",,,$C$4,,I$9,$E18,$C$8,,,,,,,,,,,,,$C$5)</t>
  </si>
  <si>
    <t>=GL("Cell","Balance",,,$C$4,,J$9,$E18,$C$8,,,,,,,,,,,,,$C$5)</t>
  </si>
  <si>
    <t>=GL("Cell","Balance",,,$C$4,,K$9,$E18,$C$8,,,,,,,,,,,,,$C$5)</t>
  </si>
  <si>
    <t>=GL("Cell","Balance",,,$C$4,,L$9,$E18,$C$8,,,,,,,,,,,,,$C$5)</t>
  </si>
  <si>
    <t>=GL("Cell","Balance",,,$C$4,,M$9,$E18,$C$8,,,,,,,,,,,,,$C$5)</t>
  </si>
  <si>
    <t>=GL("Cell","AccountName",,,,,$C$6,$E19,$C$8)</t>
  </si>
  <si>
    <t>=GL("Cell","Balance",,,$C$4,,G$9,$E19,$C$8,,,,,,,,,,,,,$C$5)</t>
  </si>
  <si>
    <t>=GL("Cell","Balance",,,$C$4,,H$9,$E19,$C$8,,,,,,,,,,,,,$C$5)</t>
  </si>
  <si>
    <t>=GL("Cell","Balance",,,$C$4,,I$9,$E19,$C$8,,,,,,,,,,,,,$C$5)</t>
  </si>
  <si>
    <t>=GL("Cell","Balance",,,$C$4,,J$9,$E19,$C$8,,,,,,,,,,,,,$C$5)</t>
  </si>
  <si>
    <t>=GL("Cell","Balance",,,$C$4,,K$9,$E19,$C$8,,,,,,,,,,,,,$C$5)</t>
  </si>
  <si>
    <t>=GL("Cell","Balance",,,$C$4,,L$9,$E19,$C$8,,,,,,,,,,,,,$C$5)</t>
  </si>
  <si>
    <t>=GL("Cell","Balance",,,$C$4,,M$9,$E19,$C$8,,,,,,,,,,,,,$C$5)</t>
  </si>
  <si>
    <t>=GL("Cell","AccountName",,,,,$C$6,$E20,$C$8)</t>
  </si>
  <si>
    <t>=GL("Cell","Balance",,,$C$4,,G$9,$E20,$C$8,,,,,,,,,,,,,$C$5)</t>
  </si>
  <si>
    <t>=GL("Cell","Balance",,,$C$4,,H$9,$E20,$C$8,,,,,,,,,,,,,$C$5)</t>
  </si>
  <si>
    <t>=GL("Cell","Balance",,,$C$4,,I$9,$E20,$C$8,,,,,,,,,,,,,$C$5)</t>
  </si>
  <si>
    <t>=GL("Cell","Balance",,,$C$4,,J$9,$E20,$C$8,,,,,,,,,,,,,$C$5)</t>
  </si>
  <si>
    <t>=GL("Cell","Balance",,,$C$4,,K$9,$E20,$C$8,,,,,,,,,,,,,$C$5)</t>
  </si>
  <si>
    <t>=GL("Cell","Balance",,,$C$4,,L$9,$E20,$C$8,,,,,,,,,,,,,$C$5)</t>
  </si>
  <si>
    <t>=GL("Cell","Balance",,,$C$4,,M$9,$E20,$C$8,,,,,,,,,,,,,$C$5)</t>
  </si>
  <si>
    <t>=GL("Cell","AccountName",,,,,$C$6,$E21,$C$8)</t>
  </si>
  <si>
    <t>=GL("Cell","Balance",,,$C$4,,G$9,$E21,$C$8,,,,,,,,,,,,,$C$5)</t>
  </si>
  <si>
    <t>=GL("Cell","Balance",,,$C$4,,H$9,$E21,$C$8,,,,,,,,,,,,,$C$5)</t>
  </si>
  <si>
    <t>=GL("Cell","Balance",,,$C$4,,I$9,$E21,$C$8,,,,,,,,,,,,,$C$5)</t>
  </si>
  <si>
    <t>=GL("Cell","Balance",,,$C$4,,J$9,$E21,$C$8,,,,,,,,,,,,,$C$5)</t>
  </si>
  <si>
    <t>=GL("Cell","Balance",,,$C$4,,K$9,$E21,$C$8,,,,,,,,,,,,,$C$5)</t>
  </si>
  <si>
    <t>=GL("Cell","Balance",,,$C$4,,L$9,$E21,$C$8,,,,,,,,,,,,,$C$5)</t>
  </si>
  <si>
    <t>=GL("Cell","Balance",,,$C$4,,M$9,$E21,$C$8,,,,,,,,,,,,,$C$5)</t>
  </si>
  <si>
    <t>=GL("Cell","AccountName",,,,,$C$6,$E22,$C$8)</t>
  </si>
  <si>
    <t>=GL("Cell","Balance",,,$C$4,,G$9,$E22,$C$8,,,,,,,,,,,,,$C$5)</t>
  </si>
  <si>
    <t>=GL("Cell","Balance",,,$C$4,,H$9,$E22,$C$8,,,,,,,,,,,,,$C$5)</t>
  </si>
  <si>
    <t>=GL("Cell","Balance",,,$C$4,,I$9,$E22,$C$8,,,,,,,,,,,,,$C$5)</t>
  </si>
  <si>
    <t>=GL("Cell","Balance",,,$C$4,,J$9,$E22,$C$8,,,,,,,,,,,,,$C$5)</t>
  </si>
  <si>
    <t>=GL("Cell","Balance",,,$C$4,,K$9,$E22,$C$8,,,,,,,,,,,,,$C$5)</t>
  </si>
  <si>
    <t>=GL("Cell","Balance",,,$C$4,,L$9,$E22,$C$8,,,,,,,,,,,,,$C$5)</t>
  </si>
  <si>
    <t>=GL("Cell","Balance",,,$C$4,,M$9,$E22,$C$8,,,,,,,,,,,,,$C$5)</t>
  </si>
  <si>
    <t>=GL("Cell","AccountName",,,,,$C$6,$E23,$C$8)</t>
  </si>
  <si>
    <t>=GL("Cell","Balance",,,$C$4,,G$9,$E23,$C$8,,,,,,,,,,,,,$C$5)</t>
  </si>
  <si>
    <t>=GL("Cell","Balance",,,$C$4,,H$9,$E23,$C$8,,,,,,,,,,,,,$C$5)</t>
  </si>
  <si>
    <t>=GL("Cell","Balance",,,$C$4,,I$9,$E23,$C$8,,,,,,,,,,,,,$C$5)</t>
  </si>
  <si>
    <t>=GL("Cell","Balance",,,$C$4,,J$9,$E23,$C$8,,,,,,,,,,,,,$C$5)</t>
  </si>
  <si>
    <t>=GL("Cell","Balance",,,$C$4,,K$9,$E23,$C$8,,,,,,,,,,,,,$C$5)</t>
  </si>
  <si>
    <t>=GL("Cell","Balance",,,$C$4,,L$9,$E23,$C$8,,,,,,,,,,,,,$C$5)</t>
  </si>
  <si>
    <t>=GL("Cell","Balance",,,$C$4,,M$9,$E23,$C$8,,,,,,,,,,,,,$C$5)</t>
  </si>
  <si>
    <t>=GL("Cell","AccountName",,,,,$C$6,$E24,$C$8)</t>
  </si>
  <si>
    <t>=GL("Cell","Balance",,,$C$4,,G$9,$E24,$C$8,,,,,,,,,,,,,$C$5)</t>
  </si>
  <si>
    <t>=GL("Cell","Balance",,,$C$4,,H$9,$E24,$C$8,,,,,,,,,,,,,$C$5)</t>
  </si>
  <si>
    <t>=GL("Cell","Balance",,,$C$4,,I$9,$E24,$C$8,,,,,,,,,,,,,$C$5)</t>
  </si>
  <si>
    <t>=GL("Cell","Balance",,,$C$4,,J$9,$E24,$C$8,,,,,,,,,,,,,$C$5)</t>
  </si>
  <si>
    <t>=GL("Cell","Balance",,,$C$4,,K$9,$E24,$C$8,,,,,,,,,,,,,$C$5)</t>
  </si>
  <si>
    <t>=GL("Cell","Balance",,,$C$4,,L$9,$E24,$C$8,,,,,,,,,,,,,$C$5)</t>
  </si>
  <si>
    <t>=GL("Cell","Balance",,,$C$4,,M$9,$E24,$C$8,,,,,,,,,,,,,$C$5)</t>
  </si>
  <si>
    <t>=GL("Cell","AccountName",,,,,$C$6,$E25,$C$8)</t>
  </si>
  <si>
    <t>=GL("Cell","Balance",,,$C$4,,G$9,$E25,$C$8,,,,,,,,,,,,,$C$5)</t>
  </si>
  <si>
    <t>=GL("Cell","Balance",,,$C$4,,H$9,$E25,$C$8,,,,,,,,,,,,,$C$5)</t>
  </si>
  <si>
    <t>=GL("Cell","Balance",,,$C$4,,I$9,$E25,$C$8,,,,,,,,,,,,,$C$5)</t>
  </si>
  <si>
    <t>=GL("Cell","Balance",,,$C$4,,J$9,$E25,$C$8,,,,,,,,,,,,,$C$5)</t>
  </si>
  <si>
    <t>=GL("Cell","Balance",,,$C$4,,K$9,$E25,$C$8,,,,,,,,,,,,,$C$5)</t>
  </si>
  <si>
    <t>=GL("Cell","Balance",,,$C$4,,L$9,$E25,$C$8,,,,,,,,,,,,,$C$5)</t>
  </si>
  <si>
    <t>=GL("Cell","Balance",,,$C$4,,M$9,$E25,$C$8,,,,,,,,,,,,,$C$5)</t>
  </si>
  <si>
    <t>=GL("Cell","AccountName",,,,,$C$6,$E26,$C$8)</t>
  </si>
  <si>
    <t>=GL("Cell","Balance",,,$C$4,,G$9,$E26,$C$8,,,,,,,,,,,,,$C$5)</t>
  </si>
  <si>
    <t>=GL("Cell","Balance",,,$C$4,,H$9,$E26,$C$8,,,,,,,,,,,,,$C$5)</t>
  </si>
  <si>
    <t>=GL("Cell","Balance",,,$C$4,,I$9,$E26,$C$8,,,,,,,,,,,,,$C$5)</t>
  </si>
  <si>
    <t>=GL("Cell","Balance",,,$C$4,,J$9,$E26,$C$8,,,,,,,,,,,,,$C$5)</t>
  </si>
  <si>
    <t>=GL("Cell","Balance",,,$C$4,,K$9,$E26,$C$8,,,,,,,,,,,,,$C$5)</t>
  </si>
  <si>
    <t>=GL("Cell","Balance",,,$C$4,,L$9,$E26,$C$8,,,,,,,,,,,,,$C$5)</t>
  </si>
  <si>
    <t>=GL("Cell","Balance",,,$C$4,,M$9,$E26,$C$8,,,,,,,,,,,,,$C$5)</t>
  </si>
  <si>
    <t>=GL("Cell","AccountName",,,,,$C$6,$E27,$C$8)</t>
  </si>
  <si>
    <t>=GL("Cell","Balance",,,$C$4,,G$9,$E27,$C$8,,,,,,,,,,,,,$C$5)</t>
  </si>
  <si>
    <t>=GL("Cell","Balance",,,$C$4,,H$9,$E27,$C$8,,,,,,,,,,,,,$C$5)</t>
  </si>
  <si>
    <t>=GL("Cell","Balance",,,$C$4,,I$9,$E27,$C$8,,,,,,,,,,,,,$C$5)</t>
  </si>
  <si>
    <t>=GL("Cell","Balance",,,$C$4,,J$9,$E27,$C$8,,,,,,,,,,,,,$C$5)</t>
  </si>
  <si>
    <t>=GL("Cell","Balance",,,$C$4,,K$9,$E27,$C$8,,,,,,,,,,,,,$C$5)</t>
  </si>
  <si>
    <t>=GL("Cell","Balance",,,$C$4,,L$9,$E27,$C$8,,,,,,,,,,,,,$C$5)</t>
  </si>
  <si>
    <t>=GL("Cell","Balance",,,$C$4,,M$9,$E27,$C$8,,,,,,,,,,,,,$C$5)</t>
  </si>
  <si>
    <t>=GL("Cell","AccountName",,,,,$C$6,$E28,$C$8)</t>
  </si>
  <si>
    <t>=GL("Cell","Balance",,,$C$4,,G$9,$E28,$C$8,,,,,,,,,,,,,$C$5)</t>
  </si>
  <si>
    <t>=GL("Cell","Balance",,,$C$4,,H$9,$E28,$C$8,,,,,,,,,,,,,$C$5)</t>
  </si>
  <si>
    <t>=GL("Cell","Balance",,,$C$4,,I$9,$E28,$C$8,,,,,,,,,,,,,$C$5)</t>
  </si>
  <si>
    <t>=GL("Cell","Balance",,,$C$4,,J$9,$E28,$C$8,,,,,,,,,,,,,$C$5)</t>
  </si>
  <si>
    <t>=GL("Cell","Balance",,,$C$4,,K$9,$E28,$C$8,,,,,,,,,,,,,$C$5)</t>
  </si>
  <si>
    <t>=GL("Cell","Balance",,,$C$4,,L$9,$E28,$C$8,,,,,,,,,,,,,$C$5)</t>
  </si>
  <si>
    <t>=GL("Cell","Balance",,,$C$4,,M$9,$E28,$C$8,,,,,,,,,,,,,$C$5)</t>
  </si>
  <si>
    <t>=GL("Cell","AccountName",,,,,$C$6,$E29,$C$8)</t>
  </si>
  <si>
    <t>=GL("Cell","Balance",,,$C$4,,G$9,$E29,$C$8,,,,,,,,,,,,,$C$5)</t>
  </si>
  <si>
    <t>=GL("Cell","Balance",,,$C$4,,H$9,$E29,$C$8,,,,,,,,,,,,,$C$5)</t>
  </si>
  <si>
    <t>=GL("Cell","Balance",,,$C$4,,I$9,$E29,$C$8,,,,,,,,,,,,,$C$5)</t>
  </si>
  <si>
    <t>=GL("Cell","Balance",,,$C$4,,J$9,$E29,$C$8,,,,,,,,,,,,,$C$5)</t>
  </si>
  <si>
    <t>=GL("Cell","Balance",,,$C$4,,K$9,$E29,$C$8,,,,,,,,,,,,,$C$5)</t>
  </si>
  <si>
    <t>=GL("Cell","Balance",,,$C$4,,L$9,$E29,$C$8,,,,,,,,,,,,,$C$5)</t>
  </si>
  <si>
    <t>=GL("Cell","Balance",,,$C$4,,M$9,$E29,$C$8,,,,,,,,,,,,,$C$5)</t>
  </si>
  <si>
    <t>=GL("Cell","AccountName",,,,,$C$6,$E30,$C$8)</t>
  </si>
  <si>
    <t>=GL("Cell","Balance",,,$C$4,,G$9,$E30,$C$8,,,,,,,,,,,,,$C$5)</t>
  </si>
  <si>
    <t>=GL("Cell","Balance",,,$C$4,,H$9,$E30,$C$8,,,,,,,,,,,,,$C$5)</t>
  </si>
  <si>
    <t>=GL("Cell","Balance",,,$C$4,,I$9,$E30,$C$8,,,,,,,,,,,,,$C$5)</t>
  </si>
  <si>
    <t>=GL("Cell","Balance",,,$C$4,,J$9,$E30,$C$8,,,,,,,,,,,,,$C$5)</t>
  </si>
  <si>
    <t>=GL("Cell","Balance",,,$C$4,,K$9,$E30,$C$8,,,,,,,,,,,,,$C$5)</t>
  </si>
  <si>
    <t>=GL("Cell","Balance",,,$C$4,,L$9,$E30,$C$8,,,,,,,,,,,,,$C$5)</t>
  </si>
  <si>
    <t>=GL("Cell","Balance",,,$C$4,,M$9,$E30,$C$8,,,,,,,,,,,,,$C$5)</t>
  </si>
  <si>
    <t>=GL("Cell","AccountName",,,,,$C$6,$E31,$C$8)</t>
  </si>
  <si>
    <t>=GL("Cell","Balance",,,$C$4,,G$9,$E31,$C$8,,,,,,,,,,,,,$C$5)</t>
  </si>
  <si>
    <t>=GL("Cell","Balance",,,$C$4,,H$9,$E31,$C$8,,,,,,,,,,,,,$C$5)</t>
  </si>
  <si>
    <t>=GL("Cell","Balance",,,$C$4,,I$9,$E31,$C$8,,,,,,,,,,,,,$C$5)</t>
  </si>
  <si>
    <t>=GL("Cell","Balance",,,$C$4,,J$9,$E31,$C$8,,,,,,,,,,,,,$C$5)</t>
  </si>
  <si>
    <t>=GL("Cell","Balance",,,$C$4,,K$9,$E31,$C$8,,,,,,,,,,,,,$C$5)</t>
  </si>
  <si>
    <t>=GL("Cell","Balance",,,$C$4,,L$9,$E31,$C$8,,,,,,,,,,,,,$C$5)</t>
  </si>
  <si>
    <t>=GL("Cell","Balance",,,$C$4,,M$9,$E31,$C$8,,,,,,,,,,,,,$C$5)</t>
  </si>
  <si>
    <t>=GL("Cell","AccountName",,,,,$C$6,$E32,$C$8)</t>
  </si>
  <si>
    <t>=GL("Cell","Balance",,,$C$4,,G$9,$E32,$C$8,,,,,,,,,,,,,$C$5)</t>
  </si>
  <si>
    <t>=GL("Cell","Balance",,,$C$4,,H$9,$E32,$C$8,,,,,,,,,,,,,$C$5)</t>
  </si>
  <si>
    <t>=GL("Cell","Balance",,,$C$4,,I$9,$E32,$C$8,,,,,,,,,,,,,$C$5)</t>
  </si>
  <si>
    <t>=GL("Cell","Balance",,,$C$4,,J$9,$E32,$C$8,,,,,,,,,,,,,$C$5)</t>
  </si>
  <si>
    <t>=GL("Cell","Balance",,,$C$4,,K$9,$E32,$C$8,,,,,,,,,,,,,$C$5)</t>
  </si>
  <si>
    <t>=GL("Cell","Balance",,,$C$4,,L$9,$E32,$C$8,,,,,,,,,,,,,$C$5)</t>
  </si>
  <si>
    <t>=GL("Cell","Balance",,,$C$4,,M$9,$E32,$C$8,,,,,,,,,,,,,$C$5)</t>
  </si>
  <si>
    <t>=GL("Cell","AccountName",,,,,$C$6,$E33,$C$8)</t>
  </si>
  <si>
    <t>=GL("Cell","Balance",,,$C$4,,G$9,$E33,$C$8,,,,,,,,,,,,,$C$5)</t>
  </si>
  <si>
    <t>=GL("Cell","Balance",,,$C$4,,H$9,$E33,$C$8,,,,,,,,,,,,,$C$5)</t>
  </si>
  <si>
    <t>=GL("Cell","Balance",,,$C$4,,I$9,$E33,$C$8,,,,,,,,,,,,,$C$5)</t>
  </si>
  <si>
    <t>=GL("Cell","Balance",,,$C$4,,J$9,$E33,$C$8,,,,,,,,,,,,,$C$5)</t>
  </si>
  <si>
    <t>=GL("Cell","Balance",,,$C$4,,K$9,$E33,$C$8,,,,,,,,,,,,,$C$5)</t>
  </si>
  <si>
    <t>=GL("Cell","Balance",,,$C$4,,L$9,$E33,$C$8,,,,,,,,,,,,,$C$5)</t>
  </si>
  <si>
    <t>=GL("Cell","Balance",,,$C$4,,M$9,$E33,$C$8,,,,,,,,,,,,,$C$5)</t>
  </si>
  <si>
    <t>=GL("Cell","AccountName",,,,,$C$6,$E34,$C$8)</t>
  </si>
  <si>
    <t>=GL("Cell","Balance",,,$C$4,,G$9,$E34,$C$8,,,,,,,,,,,,,$C$5)</t>
  </si>
  <si>
    <t>=GL("Cell","Balance",,,$C$4,,H$9,$E34,$C$8,,,,,,,,,,,,,$C$5)</t>
  </si>
  <si>
    <t>=GL("Cell","Balance",,,$C$4,,I$9,$E34,$C$8,,,,,,,,,,,,,$C$5)</t>
  </si>
  <si>
    <t>=GL("Cell","Balance",,,$C$4,,J$9,$E34,$C$8,,,,,,,,,,,,,$C$5)</t>
  </si>
  <si>
    <t>=GL("Cell","Balance",,,$C$4,,K$9,$E34,$C$8,,,,,,,,,,,,,$C$5)</t>
  </si>
  <si>
    <t>=GL("Cell","Balance",,,$C$4,,L$9,$E34,$C$8,,,,,,,,,,,,,$C$5)</t>
  </si>
  <si>
    <t>=GL("Cell","Balance",,,$C$4,,M$9,$E34,$C$8,,,,,,,,,,,,,$C$5)</t>
  </si>
  <si>
    <t>=GL("Cell","AccountName",,,,,$C$6,$E35,$C$8)</t>
  </si>
  <si>
    <t>=GL("Cell","Balance",,,$C$4,,G$9,$E35,$C$8,,,,,,,,,,,,,$C$5)</t>
  </si>
  <si>
    <t>=GL("Cell","Balance",,,$C$4,,H$9,$E35,$C$8,,,,,,,,,,,,,$C$5)</t>
  </si>
  <si>
    <t>=GL("Cell","Balance",,,$C$4,,I$9,$E35,$C$8,,,,,,,,,,,,,$C$5)</t>
  </si>
  <si>
    <t>=GL("Cell","Balance",,,$C$4,,J$9,$E35,$C$8,,,,,,,,,,,,,$C$5)</t>
  </si>
  <si>
    <t>=GL("Cell","Balance",,,$C$4,,K$9,$E35,$C$8,,,,,,,,,,,,,$C$5)</t>
  </si>
  <si>
    <t>=GL("Cell","Balance",,,$C$4,,L$9,$E35,$C$8,,,,,,,,,,,,,$C$5)</t>
  </si>
  <si>
    <t>=GL("Cell","Balance",,,$C$4,,M$9,$E35,$C$8,,,,,,,,,,,,,$C$5)</t>
  </si>
  <si>
    <t>=GL("Cell","AccountName",,,,,$C$6,$E36,$C$8)</t>
  </si>
  <si>
    <t>=GL("Cell","Balance",,,$C$4,,G$9,$E36,$C$8,,,,,,,,,,,,,$C$5)</t>
  </si>
  <si>
    <t>=GL("Cell","Balance",,,$C$4,,H$9,$E36,$C$8,,,,,,,,,,,,,$C$5)</t>
  </si>
  <si>
    <t>=GL("Cell","Balance",,,$C$4,,I$9,$E36,$C$8,,,,,,,,,,,,,$C$5)</t>
  </si>
  <si>
    <t>=GL("Cell","Balance",,,$C$4,,J$9,$E36,$C$8,,,,,,,,,,,,,$C$5)</t>
  </si>
  <si>
    <t>=GL("Cell","Balance",,,$C$4,,K$9,$E36,$C$8,,,,,,,,,,,,,$C$5)</t>
  </si>
  <si>
    <t>=GL("Cell","Balance",,,$C$4,,L$9,$E36,$C$8,,,,,,,,,,,,,$C$5)</t>
  </si>
  <si>
    <t>=GL("Cell","Balance",,,$C$4,,M$9,$E36,$C$8,,,,,,,,,,,,,$C$5)</t>
  </si>
  <si>
    <t>=GL("Cell","AccountName",,,,,$C$6,$E37,$C$8)</t>
  </si>
  <si>
    <t>=GL("Cell","Balance",,,$C$4,,G$9,$E37,$C$8,,,,,,,,,,,,,$C$5)</t>
  </si>
  <si>
    <t>=GL("Cell","Balance",,,$C$4,,H$9,$E37,$C$8,,,,,,,,,,,,,$C$5)</t>
  </si>
  <si>
    <t>=GL("Cell","Balance",,,$C$4,,I$9,$E37,$C$8,,,,,,,,,,,,,$C$5)</t>
  </si>
  <si>
    <t>=GL("Cell","Balance",,,$C$4,,J$9,$E37,$C$8,,,,,,,,,,,,,$C$5)</t>
  </si>
  <si>
    <t>=GL("Cell","Balance",,,$C$4,,K$9,$E37,$C$8,,,,,,,,,,,,,$C$5)</t>
  </si>
  <si>
    <t>=GL("Cell","Balance",,,$C$4,,L$9,$E37,$C$8,,,,,,,,,,,,,$C$5)</t>
  </si>
  <si>
    <t>=GL("Cell","Balance",,,$C$4,,M$9,$E37,$C$8,,,,,,,,,,,,,$C$5)</t>
  </si>
  <si>
    <t>=GL("Cell","AccountName",,,,,$C$6,$E38,$C$8)</t>
  </si>
  <si>
    <t>=GL("Cell","Balance",,,$C$4,,G$9,$E38,$C$8,,,,,,,,,,,,,$C$5)</t>
  </si>
  <si>
    <t>=GL("Cell","Balance",,,$C$4,,H$9,$E38,$C$8,,,,,,,,,,,,,$C$5)</t>
  </si>
  <si>
    <t>=GL("Cell","Balance",,,$C$4,,I$9,$E38,$C$8,,,,,,,,,,,,,$C$5)</t>
  </si>
  <si>
    <t>=GL("Cell","Balance",,,$C$4,,J$9,$E38,$C$8,,,,,,,,,,,,,$C$5)</t>
  </si>
  <si>
    <t>=GL("Cell","Balance",,,$C$4,,K$9,$E38,$C$8,,,,,,,,,,,,,$C$5)</t>
  </si>
  <si>
    <t>=GL("Cell","Balance",,,$C$4,,L$9,$E38,$C$8,,,,,,,,,,,,,$C$5)</t>
  </si>
  <si>
    <t>=GL("Cell","Balance",,,$C$4,,M$9,$E38,$C$8,,,,,,,,,,,,,$C$5)</t>
  </si>
  <si>
    <t>=GL("Cell","AccountName",,,,,$C$6,$E39,$C$8)</t>
  </si>
  <si>
    <t>=GL("Cell","Balance",,,$C$4,,G$9,$E39,$C$8,,,,,,,,,,,,,$C$5)</t>
  </si>
  <si>
    <t>=GL("Cell","Balance",,,$C$4,,H$9,$E39,$C$8,,,,,,,,,,,,,$C$5)</t>
  </si>
  <si>
    <t>=GL("Cell","Balance",,,$C$4,,I$9,$E39,$C$8,,,,,,,,,,,,,$C$5)</t>
  </si>
  <si>
    <t>=GL("Cell","Balance",,,$C$4,,J$9,$E39,$C$8,,,,,,,,,,,,,$C$5)</t>
  </si>
  <si>
    <t>=GL("Cell","Balance",,,$C$4,,K$9,$E39,$C$8,,,,,,,,,,,,,$C$5)</t>
  </si>
  <si>
    <t>=GL("Cell","Balance",,,$C$4,,L$9,$E39,$C$8,,,,,,,,,,,,,$C$5)</t>
  </si>
  <si>
    <t>=GL("Cell","Balance",,,$C$4,,M$9,$E39,$C$8,,,,,,,,,,,,,$C$5)</t>
  </si>
  <si>
    <t>=GL("Cell","AccountName",,,,,$C$6,$E40,$C$8)</t>
  </si>
  <si>
    <t>=GL("Cell","Balance",,,$C$4,,G$9,$E40,$C$8,,,,,,,,,,,,,$C$5)</t>
  </si>
  <si>
    <t>=GL("Cell","Balance",,,$C$4,,H$9,$E40,$C$8,,,,,,,,,,,,,$C$5)</t>
  </si>
  <si>
    <t>=GL("Cell","Balance",,,$C$4,,I$9,$E40,$C$8,,,,,,,,,,,,,$C$5)</t>
  </si>
  <si>
    <t>=GL("Cell","Balance",,,$C$4,,J$9,$E40,$C$8,,,,,,,,,,,,,$C$5)</t>
  </si>
  <si>
    <t>=GL("Cell","Balance",,,$C$4,,K$9,$E40,$C$8,,,,,,,,,,,,,$C$5)</t>
  </si>
  <si>
    <t>=GL("Cell","Balance",,,$C$4,,L$9,$E40,$C$8,,,,,,,,,,,,,$C$5)</t>
  </si>
  <si>
    <t>=GL("Cell","Balance",,,$C$4,,M$9,$E40,$C$8,,,,,,,,,,,,,$C$5)</t>
  </si>
  <si>
    <t>=GL("Cell","AccountName",,,,,$C$6,$E41,$C$8)</t>
  </si>
  <si>
    <t>=GL("Cell","Balance",,,$C$4,,G$9,$E41,$C$8,,,,,,,,,,,,,$C$5)</t>
  </si>
  <si>
    <t>=GL("Cell","Balance",,,$C$4,,H$9,$E41,$C$8,,,,,,,,,,,,,$C$5)</t>
  </si>
  <si>
    <t>=GL("Cell","Balance",,,$C$4,,I$9,$E41,$C$8,,,,,,,,,,,,,$C$5)</t>
  </si>
  <si>
    <t>=GL("Cell","Balance",,,$C$4,,J$9,$E41,$C$8,,,,,,,,,,,,,$C$5)</t>
  </si>
  <si>
    <t>=GL("Cell","Balance",,,$C$4,,K$9,$E41,$C$8,,,,,,,,,,,,,$C$5)</t>
  </si>
  <si>
    <t>=GL("Cell","Balance",,,$C$4,,L$9,$E41,$C$8,,,,,,,,,,,,,$C$5)</t>
  </si>
  <si>
    <t>=GL("Cell","Balance",,,$C$4,,M$9,$E41,$C$8,,,,,,,,,,,,,$C$5)</t>
  </si>
  <si>
    <t>=GL("Cell","AccountName",,,,,$C$6,$E42,$C$8)</t>
  </si>
  <si>
    <t>=GL("Cell","Balance",,,$C$4,,G$9,$E42,$C$8,,,,,,,,,,,,,$C$5)</t>
  </si>
  <si>
    <t>=GL("Cell","Balance",,,$C$4,,H$9,$E42,$C$8,,,,,,,,,,,,,$C$5)</t>
  </si>
  <si>
    <t>=GL("Cell","Balance",,,$C$4,,I$9,$E42,$C$8,,,,,,,,,,,,,$C$5)</t>
  </si>
  <si>
    <t>=GL("Cell","Balance",,,$C$4,,J$9,$E42,$C$8,,,,,,,,,,,,,$C$5)</t>
  </si>
  <si>
    <t>=GL("Cell","Balance",,,$C$4,,K$9,$E42,$C$8,,,,,,,,,,,,,$C$5)</t>
  </si>
  <si>
    <t>=GL("Cell","Balance",,,$C$4,,L$9,$E42,$C$8,,,,,,,,,,,,,$C$5)</t>
  </si>
  <si>
    <t>=GL("Cell","Balance",,,$C$4,,M$9,$E42,$C$8,,,,,,,,,,,,,$C$5)</t>
  </si>
  <si>
    <t>=GL("Cell","AccountName",,,,,$C$6,$E43,$C$8)</t>
  </si>
  <si>
    <t>=GL("Cell","Balance",,,$C$4,,G$9,$E43,$C$8,,,,,,,,,,,,,$C$5)</t>
  </si>
  <si>
    <t>=GL("Cell","Balance",,,$C$4,,H$9,$E43,$C$8,,,,,,,,,,,,,$C$5)</t>
  </si>
  <si>
    <t>=GL("Cell","Balance",,,$C$4,,I$9,$E43,$C$8,,,,,,,,,,,,,$C$5)</t>
  </si>
  <si>
    <t>=GL("Cell","Balance",,,$C$4,,J$9,$E43,$C$8,,,,,,,,,,,,,$C$5)</t>
  </si>
  <si>
    <t>=GL("Cell","Balance",,,$C$4,,K$9,$E43,$C$8,,,,,,,,,,,,,$C$5)</t>
  </si>
  <si>
    <t>=GL("Cell","Balance",,,$C$4,,L$9,$E43,$C$8,,,,,,,,,,,,,$C$5)</t>
  </si>
  <si>
    <t>=GL("Cell","Balance",,,$C$4,,M$9,$E43,$C$8,,,,,,,,,,,,,$C$5)</t>
  </si>
  <si>
    <t>=GL("Cell","AccountName",,,,,$C$6,$E44,$C$8)</t>
  </si>
  <si>
    <t>=GL("Cell","Balance",,,$C$4,,G$9,$E44,$C$8,,,,,,,,,,,,,$C$5)</t>
  </si>
  <si>
    <t>=GL("Cell","Balance",,,$C$4,,H$9,$E44,$C$8,,,,,,,,,,,,,$C$5)</t>
  </si>
  <si>
    <t>=GL("Cell","Balance",,,$C$4,,I$9,$E44,$C$8,,,,,,,,,,,,,$C$5)</t>
  </si>
  <si>
    <t>=GL("Cell","Balance",,,$C$4,,J$9,$E44,$C$8,,,,,,,,,,,,,$C$5)</t>
  </si>
  <si>
    <t>=GL("Cell","Balance",,,$C$4,,K$9,$E44,$C$8,,,,,,,,,,,,,$C$5)</t>
  </si>
  <si>
    <t>=GL("Cell","Balance",,,$C$4,,L$9,$E44,$C$8,,,,,,,,,,,,,$C$5)</t>
  </si>
  <si>
    <t>=GL("Cell","Balance",,,$C$4,,M$9,$E44,$C$8,,,,,,,,,,,,,$C$5)</t>
  </si>
  <si>
    <t>=GL("Cell","AccountName",,,,,$C$6,$E45,$C$8)</t>
  </si>
  <si>
    <t>=GL("Cell","Balance",,,$C$4,,G$9,$E45,$C$8,,,,,,,,,,,,,$C$5)</t>
  </si>
  <si>
    <t>=GL("Cell","Balance",,,$C$4,,H$9,$E45,$C$8,,,,,,,,,,,,,$C$5)</t>
  </si>
  <si>
    <t>=GL("Cell","Balance",,,$C$4,,I$9,$E45,$C$8,,,,,,,,,,,,,$C$5)</t>
  </si>
  <si>
    <t>=GL("Cell","Balance",,,$C$4,,J$9,$E45,$C$8,,,,,,,,,,,,,$C$5)</t>
  </si>
  <si>
    <t>=GL("Cell","Balance",,,$C$4,,K$9,$E45,$C$8,,,,,,,,,,,,,$C$5)</t>
  </si>
  <si>
    <t>=GL("Cell","Balance",,,$C$4,,L$9,$E45,$C$8,,,,,,,,,,,,,$C$5)</t>
  </si>
  <si>
    <t>=GL("Cell","Balance",,,$C$4,,M$9,$E45,$C$8,,,,,,,,,,,,,$C$5)</t>
  </si>
  <si>
    <t>=GL("Cell","AccountName",,,,,$C$6,$E46,$C$8)</t>
  </si>
  <si>
    <t>=GL("Cell","Balance",,,$C$4,,G$9,$E46,$C$8,,,,,,,,,,,,,$C$5)</t>
  </si>
  <si>
    <t>=GL("Cell","Balance",,,$C$4,,H$9,$E46,$C$8,,,,,,,,,,,,,$C$5)</t>
  </si>
  <si>
    <t>=GL("Cell","Balance",,,$C$4,,I$9,$E46,$C$8,,,,,,,,,,,,,$C$5)</t>
  </si>
  <si>
    <t>=GL("Cell","Balance",,,$C$4,,J$9,$E46,$C$8,,,,,,,,,,,,,$C$5)</t>
  </si>
  <si>
    <t>=GL("Cell","Balance",,,$C$4,,K$9,$E46,$C$8,,,,,,,,,,,,,$C$5)</t>
  </si>
  <si>
    <t>=GL("Cell","Balance",,,$C$4,,L$9,$E46,$C$8,,,,,,,,,,,,,$C$5)</t>
  </si>
  <si>
    <t>=GL("Cell","Balance",,,$C$4,,M$9,$E46,$C$8,,,,,,,,,,,,,$C$5)</t>
  </si>
  <si>
    <t>=GL("Cell","AccountName",,,,,$C$6,$E47,$C$8)</t>
  </si>
  <si>
    <t>=GL("Cell","Balance",,,$C$4,,G$9,$E47,$C$8,,,,,,,,,,,,,$C$5)</t>
  </si>
  <si>
    <t>=GL("Cell","Balance",,,$C$4,,H$9,$E47,$C$8,,,,,,,,,,,,,$C$5)</t>
  </si>
  <si>
    <t>=GL("Cell","Balance",,,$C$4,,I$9,$E47,$C$8,,,,,,,,,,,,,$C$5)</t>
  </si>
  <si>
    <t>=GL("Cell","Balance",,,$C$4,,J$9,$E47,$C$8,,,,,,,,,,,,,$C$5)</t>
  </si>
  <si>
    <t>=GL("Cell","Balance",,,$C$4,,K$9,$E47,$C$8,,,,,,,,,,,,,$C$5)</t>
  </si>
  <si>
    <t>=GL("Cell","Balance",,,$C$4,,L$9,$E47,$C$8,,,,,,,,,,,,,$C$5)</t>
  </si>
  <si>
    <t>=GL("Cell","Balance",,,$C$4,,M$9,$E47,$C$8,,,,,,,,,,,,,$C$5)</t>
  </si>
  <si>
    <t>=GL("Cell","AccountName",,,,,$C$6,$E48,$C$8)</t>
  </si>
  <si>
    <t>=GL("Cell","Balance",,,$C$4,,G$9,$E48,$C$8,,,,,,,,,,,,,$C$5)</t>
  </si>
  <si>
    <t>=GL("Cell","Balance",,,$C$4,,H$9,$E48,$C$8,,,,,,,,,,,,,$C$5)</t>
  </si>
  <si>
    <t>=GL("Cell","Balance",,,$C$4,,I$9,$E48,$C$8,,,,,,,,,,,,,$C$5)</t>
  </si>
  <si>
    <t>=GL("Cell","Balance",,,$C$4,,J$9,$E48,$C$8,,,,,,,,,,,,,$C$5)</t>
  </si>
  <si>
    <t>=GL("Cell","Balance",,,$C$4,,K$9,$E48,$C$8,,,,,,,,,,,,,$C$5)</t>
  </si>
  <si>
    <t>=GL("Cell","Balance",,,$C$4,,L$9,$E48,$C$8,,,,,,,,,,,,,$C$5)</t>
  </si>
  <si>
    <t>=GL("Cell","Balance",,,$C$4,,M$9,$E48,$C$8,,,,,,,,,,,,,$C$5)</t>
  </si>
  <si>
    <t>=GL("Cell","AccountName",,,,,$C$6,$E49,$C$8)</t>
  </si>
  <si>
    <t>=GL("Cell","Balance",,,$C$4,,G$9,$E49,$C$8,,,,,,,,,,,,,$C$5)</t>
  </si>
  <si>
    <t>=GL("Cell","Balance",,,$C$4,,H$9,$E49,$C$8,,,,,,,,,,,,,$C$5)</t>
  </si>
  <si>
    <t>=GL("Cell","Balance",,,$C$4,,I$9,$E49,$C$8,,,,,,,,,,,,,$C$5)</t>
  </si>
  <si>
    <t>=GL("Cell","Balance",,,$C$4,,J$9,$E49,$C$8,,,,,,,,,,,,,$C$5)</t>
  </si>
  <si>
    <t>=GL("Cell","Balance",,,$C$4,,K$9,$E49,$C$8,,,,,,,,,,,,,$C$5)</t>
  </si>
  <si>
    <t>=GL("Cell","Balance",,,$C$4,,L$9,$E49,$C$8,,,,,,,,,,,,,$C$5)</t>
  </si>
  <si>
    <t>=GL("Cell","Balance",,,$C$4,,M$9,$E49,$C$8,,,,,,,,,,,,,$C$5)</t>
  </si>
  <si>
    <t>=GL("Cell","AccountName",,,,,$C$6,$E50,$C$8)</t>
  </si>
  <si>
    <t>=GL("Cell","Balance",,,$C$4,,G$9,$E50,$C$8,,,,,,,,,,,,,$C$5)</t>
  </si>
  <si>
    <t>=GL("Cell","Balance",,,$C$4,,H$9,$E50,$C$8,,,,,,,,,,,,,$C$5)</t>
  </si>
  <si>
    <t>=GL("Cell","Balance",,,$C$4,,I$9,$E50,$C$8,,,,,,,,,,,,,$C$5)</t>
  </si>
  <si>
    <t>=GL("Cell","Balance",,,$C$4,,J$9,$E50,$C$8,,,,,,,,,,,,,$C$5)</t>
  </si>
  <si>
    <t>=GL("Cell","Balance",,,$C$4,,K$9,$E50,$C$8,,,,,,,,,,,,,$C$5)</t>
  </si>
  <si>
    <t>=GL("Cell","Balance",,,$C$4,,L$9,$E50,$C$8,,,,,,,,,,,,,$C$5)</t>
  </si>
  <si>
    <t>=GL("Cell","Balance",,,$C$4,,M$9,$E50,$C$8,,,,,,,,,,,,,$C$5)</t>
  </si>
  <si>
    <t>=GL("Cell","AccountName",,,,,$C$6,$E51,$C$8)</t>
  </si>
  <si>
    <t>=GL("Cell","Balance",,,$C$4,,G$9,$E51,$C$8,,,,,,,,,,,,,$C$5)</t>
  </si>
  <si>
    <t>=GL("Cell","Balance",,,$C$4,,H$9,$E51,$C$8,,,,,,,,,,,,,$C$5)</t>
  </si>
  <si>
    <t>=GL("Cell","Balance",,,$C$4,,I$9,$E51,$C$8,,,,,,,,,,,,,$C$5)</t>
  </si>
  <si>
    <t>=GL("Cell","Balance",,,$C$4,,J$9,$E51,$C$8,,,,,,,,,,,,,$C$5)</t>
  </si>
  <si>
    <t>=GL("Cell","Balance",,,$C$4,,K$9,$E51,$C$8,,,,,,,,,,,,,$C$5)</t>
  </si>
  <si>
    <t>=GL("Cell","Balance",,,$C$4,,L$9,$E51,$C$8,,,,,,,,,,,,,$C$5)</t>
  </si>
  <si>
    <t>=GL("Cell","Balance",,,$C$4,,M$9,$E51,$C$8,,,,,,,,,,,,,$C$5)</t>
  </si>
  <si>
    <t>=GL("Cell","AccountName",,,,,$C$6,$E52,$C$8)</t>
  </si>
  <si>
    <t>=GL("Cell","Balance",,,$C$4,,G$9,$E52,$C$8,,,,,,,,,,,,,$C$5)</t>
  </si>
  <si>
    <t>=GL("Cell","Balance",,,$C$4,,H$9,$E52,$C$8,,,,,,,,,,,,,$C$5)</t>
  </si>
  <si>
    <t>=GL("Cell","Balance",,,$C$4,,I$9,$E52,$C$8,,,,,,,,,,,,,$C$5)</t>
  </si>
  <si>
    <t>=GL("Cell","Balance",,,$C$4,,J$9,$E52,$C$8,,,,,,,,,,,,,$C$5)</t>
  </si>
  <si>
    <t>=GL("Cell","Balance",,,$C$4,,K$9,$E52,$C$8,,,,,,,,,,,,,$C$5)</t>
  </si>
  <si>
    <t>=GL("Cell","Balance",,,$C$4,,L$9,$E52,$C$8,,,,,,,,,,,,,$C$5)</t>
  </si>
  <si>
    <t>=GL("Cell","Balance",,,$C$4,,M$9,$E52,$C$8,,,,,,,,,,,,,$C$5)</t>
  </si>
  <si>
    <t>=GL("Cell","AccountName",,,,,$C$6,$E53,$C$8)</t>
  </si>
  <si>
    <t>=GL("Cell","Balance",,,$C$4,,G$9,$E53,$C$8,,,,,,,,,,,,,$C$5)</t>
  </si>
  <si>
    <t>=GL("Cell","Balance",,,$C$4,,H$9,$E53,$C$8,,,,,,,,,,,,,$C$5)</t>
  </si>
  <si>
    <t>=GL("Cell","Balance",,,$C$4,,I$9,$E53,$C$8,,,,,,,,,,,,,$C$5)</t>
  </si>
  <si>
    <t>=GL("Cell","Balance",,,$C$4,,J$9,$E53,$C$8,,,,,,,,,,,,,$C$5)</t>
  </si>
  <si>
    <t>=GL("Cell","Balance",,,$C$4,,K$9,$E53,$C$8,,,,,,,,,,,,,$C$5)</t>
  </si>
  <si>
    <t>=GL("Cell","Balance",,,$C$4,,L$9,$E53,$C$8,,,,,,,,,,,,,$C$5)</t>
  </si>
  <si>
    <t>=GL("Cell","Balance",,,$C$4,,M$9,$E53,$C$8,,,,,,,,,,,,,$C$5)</t>
  </si>
  <si>
    <t>=GL("Cell","AccountName",,,,,$C$6,$E54,$C$8)</t>
  </si>
  <si>
    <t>=GL("Cell","Balance",,,$C$4,,G$9,$E54,$C$8,,,,,,,,,,,,,$C$5)</t>
  </si>
  <si>
    <t>=GL("Cell","Balance",,,$C$4,,H$9,$E54,$C$8,,,,,,,,,,,,,$C$5)</t>
  </si>
  <si>
    <t>=GL("Cell","Balance",,,$C$4,,I$9,$E54,$C$8,,,,,,,,,,,,,$C$5)</t>
  </si>
  <si>
    <t>=GL("Cell","Balance",,,$C$4,,J$9,$E54,$C$8,,,,,,,,,,,,,$C$5)</t>
  </si>
  <si>
    <t>=GL("Cell","Balance",,,$C$4,,K$9,$E54,$C$8,,,,,,,,,,,,,$C$5)</t>
  </si>
  <si>
    <t>=GL("Cell","Balance",,,$C$4,,L$9,$E54,$C$8,,,,,,,,,,,,,$C$5)</t>
  </si>
  <si>
    <t>=GL("Cell","Balance",,,$C$4,,M$9,$E54,$C$8,,,,,,,,,,,,,$C$5)</t>
  </si>
  <si>
    <t>=GL("Cell","AccountName",,,,,$C$6,$E55,$C$8)</t>
  </si>
  <si>
    <t>=GL("Cell","Balance",,,$C$4,,G$9,$E55,$C$8,,,,,,,,,,,,,$C$5)</t>
  </si>
  <si>
    <t>=GL("Cell","Balance",,,$C$4,,H$9,$E55,$C$8,,,,,,,,,,,,,$C$5)</t>
  </si>
  <si>
    <t>=GL("Cell","Balance",,,$C$4,,I$9,$E55,$C$8,,,,,,,,,,,,,$C$5)</t>
  </si>
  <si>
    <t>=GL("Cell","Balance",,,$C$4,,J$9,$E55,$C$8,,,,,,,,,,,,,$C$5)</t>
  </si>
  <si>
    <t>=GL("Cell","Balance",,,$C$4,,K$9,$E55,$C$8,,,,,,,,,,,,,$C$5)</t>
  </si>
  <si>
    <t>=GL("Cell","Balance",,,$C$4,,L$9,$E55,$C$8,,,,,,,,,,,,,$C$5)</t>
  </si>
  <si>
    <t>=GL("Cell","Balance",,,$C$4,,M$9,$E55,$C$8,,,,,,,,,,,,,$C$5)</t>
  </si>
  <si>
    <t>=GL("Cell","AccountName",,,,,$C$6,$E56,$C$8)</t>
  </si>
  <si>
    <t>=GL("Cell","Balance",,,$C$4,,G$9,$E56,$C$8,,,,,,,,,,,,,$C$5)</t>
  </si>
  <si>
    <t>=GL("Cell","Balance",,,$C$4,,H$9,$E56,$C$8,,,,,,,,,,,,,$C$5)</t>
  </si>
  <si>
    <t>=GL("Cell","Balance",,,$C$4,,I$9,$E56,$C$8,,,,,,,,,,,,,$C$5)</t>
  </si>
  <si>
    <t>=GL("Cell","Balance",,,$C$4,,J$9,$E56,$C$8,,,,,,,,,,,,,$C$5)</t>
  </si>
  <si>
    <t>=GL("Cell","Balance",,,$C$4,,K$9,$E56,$C$8,,,,,,,,,,,,,$C$5)</t>
  </si>
  <si>
    <t>=GL("Cell","Balance",,,$C$4,,L$9,$E56,$C$8,,,,,,,,,,,,,$C$5)</t>
  </si>
  <si>
    <t>=GL("Cell","Balance",,,$C$4,,M$9,$E56,$C$8,,,,,,,,,,,,,$C$5)</t>
  </si>
  <si>
    <t>=GL("Cell","AccountName",,,,,$C$6,$E57,$C$8)</t>
  </si>
  <si>
    <t>=GL("Cell","Balance",,,$C$4,,G$9,$E57,$C$8,,,,,,,,,,,,,$C$5)</t>
  </si>
  <si>
    <t>=GL("Cell","Balance",,,$C$4,,H$9,$E57,$C$8,,,,,,,,,,,,,$C$5)</t>
  </si>
  <si>
    <t>=GL("Cell","Balance",,,$C$4,,I$9,$E57,$C$8,,,,,,,,,,,,,$C$5)</t>
  </si>
  <si>
    <t>=GL("Cell","Balance",,,$C$4,,J$9,$E57,$C$8,,,,,,,,,,,,,$C$5)</t>
  </si>
  <si>
    <t>=GL("Cell","Balance",,,$C$4,,K$9,$E57,$C$8,,,,,,,,,,,,,$C$5)</t>
  </si>
  <si>
    <t>=GL("Cell","Balance",,,$C$4,,L$9,$E57,$C$8,,,,,,,,,,,,,$C$5)</t>
  </si>
  <si>
    <t>=GL("Cell","Balance",,,$C$4,,M$9,$E57,$C$8,,,,,,,,,,,,,$C$5)</t>
  </si>
  <si>
    <t>=GL("Cell","AccountName",,,,,$C$6,$E58,$C$8)</t>
  </si>
  <si>
    <t>=GL("Cell","Balance",,,$C$4,,G$9,$E58,$C$8,,,,,,,,,,,,,$C$5)</t>
  </si>
  <si>
    <t>=GL("Cell","Balance",,,$C$4,,H$9,$E58,$C$8,,,,,,,,,,,,,$C$5)</t>
  </si>
  <si>
    <t>=GL("Cell","Balance",,,$C$4,,I$9,$E58,$C$8,,,,,,,,,,,,,$C$5)</t>
  </si>
  <si>
    <t>=GL("Cell","Balance",,,$C$4,,J$9,$E58,$C$8,,,,,,,,,,,,,$C$5)</t>
  </si>
  <si>
    <t>=GL("Cell","Balance",,,$C$4,,K$9,$E58,$C$8,,,,,,,,,,,,,$C$5)</t>
  </si>
  <si>
    <t>=GL("Cell","Balance",,,$C$4,,L$9,$E58,$C$8,,,,,,,,,,,,,$C$5)</t>
  </si>
  <si>
    <t>=GL("Cell","Balance",,,$C$4,,M$9,$E58,$C$8,,,,,,,,,,,,,$C$5)</t>
  </si>
  <si>
    <t>=GL("Cell","AccountName",,,,,$C$6,$E59,$C$8)</t>
  </si>
  <si>
    <t>=GL("Cell","Balance",,,$C$4,,G$9,$E59,$C$8,,,,,,,,,,,,,$C$5)</t>
  </si>
  <si>
    <t>=GL("Cell","Balance",,,$C$4,,H$9,$E59,$C$8,,,,,,,,,,,,,$C$5)</t>
  </si>
  <si>
    <t>=GL("Cell","Balance",,,$C$4,,I$9,$E59,$C$8,,,,,,,,,,,,,$C$5)</t>
  </si>
  <si>
    <t>=GL("Cell","Balance",,,$C$4,,J$9,$E59,$C$8,,,,,,,,,,,,,$C$5)</t>
  </si>
  <si>
    <t>=GL("Cell","Balance",,,$C$4,,K$9,$E59,$C$8,,,,,,,,,,,,,$C$5)</t>
  </si>
  <si>
    <t>=GL("Cell","Balance",,,$C$4,,L$9,$E59,$C$8,,,,,,,,,,,,,$C$5)</t>
  </si>
  <si>
    <t>=GL("Cell","Balance",,,$C$4,,M$9,$E59,$C$8,,,,,,,,,,,,,$C$5)</t>
  </si>
  <si>
    <t>=GL("Cell","AccountName",,,,,$C$6,$E60,$C$8)</t>
  </si>
  <si>
    <t>=GL("Cell","Balance",,,$C$4,,G$9,$E60,$C$8,,,,,,,,,,,,,$C$5)</t>
  </si>
  <si>
    <t>=GL("Cell","Balance",,,$C$4,,H$9,$E60,$C$8,,,,,,,,,,,,,$C$5)</t>
  </si>
  <si>
    <t>=GL("Cell","Balance",,,$C$4,,I$9,$E60,$C$8,,,,,,,,,,,,,$C$5)</t>
  </si>
  <si>
    <t>=GL("Cell","Balance",,,$C$4,,J$9,$E60,$C$8,,,,,,,,,,,,,$C$5)</t>
  </si>
  <si>
    <t>=GL("Cell","Balance",,,$C$4,,K$9,$E60,$C$8,,,,,,,,,,,,,$C$5)</t>
  </si>
  <si>
    <t>=GL("Cell","Balance",,,$C$4,,L$9,$E60,$C$8,,,,,,,,,,,,,$C$5)</t>
  </si>
  <si>
    <t>=GL("Cell","Balance",,,$C$4,,M$9,$E60,$C$8,,,,,,,,,,,,,$C$5)</t>
  </si>
  <si>
    <t>=GL("Cell","AccountName",,,,,$C$6,$E61,$C$8)</t>
  </si>
  <si>
    <t>=GL("Cell","Balance",,,$C$4,,G$9,$E61,$C$8,,,,,,,,,,,,,$C$5)</t>
  </si>
  <si>
    <t>=GL("Cell","Balance",,,$C$4,,H$9,$E61,$C$8,,,,,,,,,,,,,$C$5)</t>
  </si>
  <si>
    <t>=GL("Cell","Balance",,,$C$4,,I$9,$E61,$C$8,,,,,,,,,,,,,$C$5)</t>
  </si>
  <si>
    <t>=GL("Cell","Balance",,,$C$4,,J$9,$E61,$C$8,,,,,,,,,,,,,$C$5)</t>
  </si>
  <si>
    <t>=GL("Cell","Balance",,,$C$4,,K$9,$E61,$C$8,,,,,,,,,,,,,$C$5)</t>
  </si>
  <si>
    <t>=GL("Cell","Balance",,,$C$4,,L$9,$E61,$C$8,,,,,,,,,,,,,$C$5)</t>
  </si>
  <si>
    <t>=GL("Cell","Balance",,,$C$4,,M$9,$E61,$C$8,,,,,,,,,,,,,$C$5)</t>
  </si>
  <si>
    <t>=GL("Cell","AccountName",,,,,$C$6,$E62,$C$8)</t>
  </si>
  <si>
    <t>=GL("Cell","Balance",,,$C$4,,G$9,$E62,$C$8,,,,,,,,,,,,,$C$5)</t>
  </si>
  <si>
    <t>=GL("Cell","Balance",,,$C$4,,H$9,$E62,$C$8,,,,,,,,,,,,,$C$5)</t>
  </si>
  <si>
    <t>=GL("Cell","Balance",,,$C$4,,I$9,$E62,$C$8,,,,,,,,,,,,,$C$5)</t>
  </si>
  <si>
    <t>=GL("Cell","Balance",,,$C$4,,J$9,$E62,$C$8,,,,,,,,,,,,,$C$5)</t>
  </si>
  <si>
    <t>=GL("Cell","Balance",,,$C$4,,K$9,$E62,$C$8,,,,,,,,,,,,,$C$5)</t>
  </si>
  <si>
    <t>=GL("Cell","Balance",,,$C$4,,L$9,$E62,$C$8,,,,,,,,,,,,,$C$5)</t>
  </si>
  <si>
    <t>=GL("Cell","Balance",,,$C$4,,M$9,$E62,$C$8,,,,,,,,,,,,,$C$5)</t>
  </si>
  <si>
    <t>=GL("Cell","AccountName",,,,,$C$6,$E63,$C$8)</t>
  </si>
  <si>
    <t>=GL("Cell","Balance",,,$C$4,,G$9,$E63,$C$8,,,,,,,,,,,,,$C$5)</t>
  </si>
  <si>
    <t>=GL("Cell","Balance",,,$C$4,,H$9,$E63,$C$8,,,,,,,,,,,,,$C$5)</t>
  </si>
  <si>
    <t>=GL("Cell","Balance",,,$C$4,,I$9,$E63,$C$8,,,,,,,,,,,,,$C$5)</t>
  </si>
  <si>
    <t>=GL("Cell","Balance",,,$C$4,,J$9,$E63,$C$8,,,,,,,,,,,,,$C$5)</t>
  </si>
  <si>
    <t>=GL("Cell","Balance",,,$C$4,,K$9,$E63,$C$8,,,,,,,,,,,,,$C$5)</t>
  </si>
  <si>
    <t>=GL("Cell","Balance",,,$C$4,,L$9,$E63,$C$8,,,,,,,,,,,,,$C$5)</t>
  </si>
  <si>
    <t>=GL("Cell","Balance",,,$C$4,,M$9,$E63,$C$8,,,,,,,,,,,,,$C$5)</t>
  </si>
  <si>
    <t>=GL("Cell","AccountName",,,,,$C$6,$E64,$C$8)</t>
  </si>
  <si>
    <t>=GL("Cell","Balance",,,$C$4,,G$9,$E64,$C$8,,,,,,,,,,,,,$C$5)</t>
  </si>
  <si>
    <t>=GL("Cell","Balance",,,$C$4,,H$9,$E64,$C$8,,,,,,,,,,,,,$C$5)</t>
  </si>
  <si>
    <t>=GL("Cell","Balance",,,$C$4,,I$9,$E64,$C$8,,,,,,,,,,,,,$C$5)</t>
  </si>
  <si>
    <t>=GL("Cell","Balance",,,$C$4,,J$9,$E64,$C$8,,,,,,,,,,,,,$C$5)</t>
  </si>
  <si>
    <t>=GL("Cell","Balance",,,$C$4,,K$9,$E64,$C$8,,,,,,,,,,,,,$C$5)</t>
  </si>
  <si>
    <t>=GL("Cell","Balance",,,$C$4,,L$9,$E64,$C$8,,,,,,,,,,,,,$C$5)</t>
  </si>
  <si>
    <t>=GL("Cell","Balance",,,$C$4,,M$9,$E64,$C$8,,,,,,,,,,,,,$C$5)</t>
  </si>
  <si>
    <t>=GL("Cell","AccountName",,,,,$C$6,$E65,$C$8)</t>
  </si>
  <si>
    <t>=GL("Cell","Balance",,,$C$4,,G$9,$E65,$C$8,,,,,,,,,,,,,$C$5)</t>
  </si>
  <si>
    <t>=GL("Cell","Balance",,,$C$4,,H$9,$E65,$C$8,,,,,,,,,,,,,$C$5)</t>
  </si>
  <si>
    <t>=GL("Cell","Balance",,,$C$4,,I$9,$E65,$C$8,,,,,,,,,,,,,$C$5)</t>
  </si>
  <si>
    <t>=GL("Cell","Balance",,,$C$4,,J$9,$E65,$C$8,,,,,,,,,,,,,$C$5)</t>
  </si>
  <si>
    <t>=GL("Cell","Balance",,,$C$4,,K$9,$E65,$C$8,,,,,,,,,,,,,$C$5)</t>
  </si>
  <si>
    <t>=GL("Cell","Balance",,,$C$4,,L$9,$E65,$C$8,,,,,,,,,,,,,$C$5)</t>
  </si>
  <si>
    <t>=GL("Cell","Balance",,,$C$4,,M$9,$E65,$C$8,,,,,,,,,,,,,$C$5)</t>
  </si>
  <si>
    <t>=GL("Cell","AccountName",,,,,$C$6,$E66,$C$8)</t>
  </si>
  <si>
    <t>=GL("Cell","Balance",,,$C$4,,G$9,$E66,$C$8,,,,,,,,,,,,,$C$5)</t>
  </si>
  <si>
    <t>=GL("Cell","Balance",,,$C$4,,H$9,$E66,$C$8,,,,,,,,,,,,,$C$5)</t>
  </si>
  <si>
    <t>=GL("Cell","Balance",,,$C$4,,I$9,$E66,$C$8,,,,,,,,,,,,,$C$5)</t>
  </si>
  <si>
    <t>=GL("Cell","Balance",,,$C$4,,J$9,$E66,$C$8,,,,,,,,,,,,,$C$5)</t>
  </si>
  <si>
    <t>=GL("Cell","Balance",,,$C$4,,K$9,$E66,$C$8,,,,,,,,,,,,,$C$5)</t>
  </si>
  <si>
    <t>=GL("Cell","Balance",,,$C$4,,L$9,$E66,$C$8,,,,,,,,,,,,,$C$5)</t>
  </si>
  <si>
    <t>=GL("Cell","Balance",,,$C$4,,M$9,$E66,$C$8,,,,,,,,,,,,,$C$5)</t>
  </si>
  <si>
    <t>=GL("Cell","AccountName",,,,,$C$6,$E67,$C$8)</t>
  </si>
  <si>
    <t>=GL("Cell","Balance",,,$C$4,,G$9,$E67,$C$8,,,,,,,,,,,,,$C$5)</t>
  </si>
  <si>
    <t>=GL("Cell","Balance",,,$C$4,,H$9,$E67,$C$8,,,,,,,,,,,,,$C$5)</t>
  </si>
  <si>
    <t>=GL("Cell","Balance",,,$C$4,,I$9,$E67,$C$8,,,,,,,,,,,,,$C$5)</t>
  </si>
  <si>
    <t>=GL("Cell","Balance",,,$C$4,,J$9,$E67,$C$8,,,,,,,,,,,,,$C$5)</t>
  </si>
  <si>
    <t>=GL("Cell","Balance",,,$C$4,,K$9,$E67,$C$8,,,,,,,,,,,,,$C$5)</t>
  </si>
  <si>
    <t>=GL("Cell","Balance",,,$C$4,,L$9,$E67,$C$8,,,,,,,,,,,,,$C$5)</t>
  </si>
  <si>
    <t>=GL("Cell","Balance",,,$C$4,,M$9,$E67,$C$8,,,,,,,,,,,,,$C$5)</t>
  </si>
  <si>
    <t>=GL("Cell","AccountName",,,,,$C$6,$E68,$C$8)</t>
  </si>
  <si>
    <t>=GL("Cell","Balance",,,$C$4,,G$9,$E68,$C$8,,,,,,,,,,,,,$C$5)</t>
  </si>
  <si>
    <t>=GL("Cell","Balance",,,$C$4,,H$9,$E68,$C$8,,,,,,,,,,,,,$C$5)</t>
  </si>
  <si>
    <t>=GL("Cell","Balance",,,$C$4,,I$9,$E68,$C$8,,,,,,,,,,,,,$C$5)</t>
  </si>
  <si>
    <t>=GL("Cell","Balance",,,$C$4,,J$9,$E68,$C$8,,,,,,,,,,,,,$C$5)</t>
  </si>
  <si>
    <t>=GL("Cell","Balance",,,$C$4,,K$9,$E68,$C$8,,,,,,,,,,,,,$C$5)</t>
  </si>
  <si>
    <t>=GL("Cell","Balance",,,$C$4,,L$9,$E68,$C$8,,,,,,,,,,,,,$C$5)</t>
  </si>
  <si>
    <t>=GL("Cell","Balance",,,$C$4,,M$9,$E68,$C$8,,,,,,,,,,,,,$C$5)</t>
  </si>
  <si>
    <t>=GL("Cell","AccountName",,,,,$C$6,$E69,$C$8)</t>
  </si>
  <si>
    <t>=GL("Cell","Balance",,,$C$4,,G$9,$E69,$C$8,,,,,,,,,,,,,$C$5)</t>
  </si>
  <si>
    <t>=GL("Cell","Balance",,,$C$4,,H$9,$E69,$C$8,,,,,,,,,,,,,$C$5)</t>
  </si>
  <si>
    <t>=GL("Cell","Balance",,,$C$4,,I$9,$E69,$C$8,,,,,,,,,,,,,$C$5)</t>
  </si>
  <si>
    <t>=GL("Cell","Balance",,,$C$4,,J$9,$E69,$C$8,,,,,,,,,,,,,$C$5)</t>
  </si>
  <si>
    <t>=GL("Cell","Balance",,,$C$4,,K$9,$E69,$C$8,,,,,,,,,,,,,$C$5)</t>
  </si>
  <si>
    <t>=GL("Cell","Balance",,,$C$4,,L$9,$E69,$C$8,,,,,,,,,,,,,$C$5)</t>
  </si>
  <si>
    <t>=GL("Cell","Balance",,,$C$4,,M$9,$E69,$C$8,,,,,,,,,,,,,$C$5)</t>
  </si>
  <si>
    <t>=GL("Cell","AccountName",,,,,$C$6,$E70,$C$8)</t>
  </si>
  <si>
    <t>=GL("Cell","Balance",,,$C$4,,G$9,$E70,$C$8,,,,,,,,,,,,,$C$5)</t>
  </si>
  <si>
    <t>=GL("Cell","Balance",,,$C$4,,H$9,$E70,$C$8,,,,,,,,,,,,,$C$5)</t>
  </si>
  <si>
    <t>=GL("Cell","Balance",,,$C$4,,I$9,$E70,$C$8,,,,,,,,,,,,,$C$5)</t>
  </si>
  <si>
    <t>=GL("Cell","Balance",,,$C$4,,J$9,$E70,$C$8,,,,,,,,,,,,,$C$5)</t>
  </si>
  <si>
    <t>=GL("Cell","Balance",,,$C$4,,K$9,$E70,$C$8,,,,,,,,,,,,,$C$5)</t>
  </si>
  <si>
    <t>=GL("Cell","Balance",,,$C$4,,L$9,$E70,$C$8,,,,,,,,,,,,,$C$5)</t>
  </si>
  <si>
    <t>=GL("Cell","Balance",,,$C$4,,M$9,$E70,$C$8,,,,,,,,,,,,,$C$5)</t>
  </si>
  <si>
    <t>=GL("Cell","AccountName",,,,,$C$6,$E71,$C$8)</t>
  </si>
  <si>
    <t>=GL("Cell","Balance",,,$C$4,,G$9,$E71,$C$8,,,,,,,,,,,,,$C$5)</t>
  </si>
  <si>
    <t>=GL("Cell","Balance",,,$C$4,,H$9,$E71,$C$8,,,,,,,,,,,,,$C$5)</t>
  </si>
  <si>
    <t>=GL("Cell","Balance",,,$C$4,,I$9,$E71,$C$8,,,,,,,,,,,,,$C$5)</t>
  </si>
  <si>
    <t>=GL("Cell","Balance",,,$C$4,,J$9,$E71,$C$8,,,,,,,,,,,,,$C$5)</t>
  </si>
  <si>
    <t>=GL("Cell","Balance",,,$C$4,,K$9,$E71,$C$8,,,,,,,,,,,,,$C$5)</t>
  </si>
  <si>
    <t>=GL("Cell","Balance",,,$C$4,,L$9,$E71,$C$8,,,,,,,,,,,,,$C$5)</t>
  </si>
  <si>
    <t>=GL("Cell","Balance",,,$C$4,,M$9,$E71,$C$8,,,,,,,,,,,,,$C$5)</t>
  </si>
  <si>
    <t>=GL("Cell","AccountName",,,,,$C$6,$E72,$C$8)</t>
  </si>
  <si>
    <t>=GL("Cell","Balance",,,$C$4,,G$9,$E72,$C$8,,,,,,,,,,,,,$C$5)</t>
  </si>
  <si>
    <t>=GL("Cell","Balance",,,$C$4,,H$9,$E72,$C$8,,,,,,,,,,,,,$C$5)</t>
  </si>
  <si>
    <t>=GL("Cell","Balance",,,$C$4,,I$9,$E72,$C$8,,,,,,,,,,,,,$C$5)</t>
  </si>
  <si>
    <t>=GL("Cell","Balance",,,$C$4,,J$9,$E72,$C$8,,,,,,,,,,,,,$C$5)</t>
  </si>
  <si>
    <t>=GL("Cell","Balance",,,$C$4,,K$9,$E72,$C$8,,,,,,,,,,,,,$C$5)</t>
  </si>
  <si>
    <t>=GL("Cell","Balance",,,$C$4,,L$9,$E72,$C$8,,,,,,,,,,,,,$C$5)</t>
  </si>
  <si>
    <t>=GL("Cell","Balance",,,$C$4,,M$9,$E72,$C$8,,,,,,,,,,,,,$C$5)</t>
  </si>
  <si>
    <t>=GL("Cell","AccountName",,,,,$C$6,$E73,$C$8)</t>
  </si>
  <si>
    <t>=GL("Cell","Balance",,,$C$4,,G$9,$E73,$C$8,,,,,,,,,,,,,$C$5)</t>
  </si>
  <si>
    <t>=GL("Cell","Balance",,,$C$4,,H$9,$E73,$C$8,,,,,,,,,,,,,$C$5)</t>
  </si>
  <si>
    <t>=GL("Cell","Balance",,,$C$4,,I$9,$E73,$C$8,,,,,,,,,,,,,$C$5)</t>
  </si>
  <si>
    <t>=GL("Cell","Balance",,,$C$4,,J$9,$E73,$C$8,,,,,,,,,,,,,$C$5)</t>
  </si>
  <si>
    <t>=GL("Cell","Balance",,,$C$4,,K$9,$E73,$C$8,,,,,,,,,,,,,$C$5)</t>
  </si>
  <si>
    <t>=GL("Cell","Balance",,,$C$4,,L$9,$E73,$C$8,,,,,,,,,,,,,$C$5)</t>
  </si>
  <si>
    <t>=GL("Cell","Balance",,,$C$4,,M$9,$E73,$C$8,,,,,,,,,,,,,$C$5)</t>
  </si>
  <si>
    <t>=GL("Cell","AccountName",,,,,$C$6,$E74,$C$8)</t>
  </si>
  <si>
    <t>=GL("Cell","Balance",,,$C$4,,G$9,$E74,$C$8,,,,,,,,,,,,,$C$5)</t>
  </si>
  <si>
    <t>=GL("Cell","Balance",,,$C$4,,H$9,$E74,$C$8,,,,,,,,,,,,,$C$5)</t>
  </si>
  <si>
    <t>=GL("Cell","Balance",,,$C$4,,I$9,$E74,$C$8,,,,,,,,,,,,,$C$5)</t>
  </si>
  <si>
    <t>=GL("Cell","Balance",,,$C$4,,J$9,$E74,$C$8,,,,,,,,,,,,,$C$5)</t>
  </si>
  <si>
    <t>=GL("Cell","Balance",,,$C$4,,K$9,$E74,$C$8,,,,,,,,,,,,,$C$5)</t>
  </si>
  <si>
    <t>=GL("Cell","Balance",,,$C$4,,L$9,$E74,$C$8,,,,,,,,,,,,,$C$5)</t>
  </si>
  <si>
    <t>=GL("Cell","Balance",,,$C$4,,M$9,$E74,$C$8,,,,,,,,,,,,,$C$5)</t>
  </si>
  <si>
    <t>=GL("Cell","AccountName",,,,,$C$6,$E75,$C$8)</t>
  </si>
  <si>
    <t>=GL("Cell","Balance",,,$C$4,,G$9,$E75,$C$8,,,,,,,,,,,,,$C$5)</t>
  </si>
  <si>
    <t>=GL("Cell","Balance",,,$C$4,,H$9,$E75,$C$8,,,,,,,,,,,,,$C$5)</t>
  </si>
  <si>
    <t>=GL("Cell","Balance",,,$C$4,,I$9,$E75,$C$8,,,,,,,,,,,,,$C$5)</t>
  </si>
  <si>
    <t>=GL("Cell","Balance",,,$C$4,,J$9,$E75,$C$8,,,,,,,,,,,,,$C$5)</t>
  </si>
  <si>
    <t>=GL("Cell","Balance",,,$C$4,,K$9,$E75,$C$8,,,,,,,,,,,,,$C$5)</t>
  </si>
  <si>
    <t>=GL("Cell","Balance",,,$C$4,,L$9,$E75,$C$8,,,,,,,,,,,,,$C$5)</t>
  </si>
  <si>
    <t>=GL("Cell","Balance",,,$C$4,,M$9,$E75,$C$8,,,,,,,,,,,,,$C$5)</t>
  </si>
  <si>
    <t>=GL("Cell","AccountName",,,,,$C$6,$E76,$C$8)</t>
  </si>
  <si>
    <t>=GL("Cell","Balance",,,$C$4,,G$9,$E76,$C$8,,,,,,,,,,,,,$C$5)</t>
  </si>
  <si>
    <t>=GL("Cell","Balance",,,$C$4,,H$9,$E76,$C$8,,,,,,,,,,,,,$C$5)</t>
  </si>
  <si>
    <t>=GL("Cell","Balance",,,$C$4,,I$9,$E76,$C$8,,,,,,,,,,,,,$C$5)</t>
  </si>
  <si>
    <t>=GL("Cell","Balance",,,$C$4,,J$9,$E76,$C$8,,,,,,,,,,,,,$C$5)</t>
  </si>
  <si>
    <t>=GL("Cell","Balance",,,$C$4,,K$9,$E76,$C$8,,,,,,,,,,,,,$C$5)</t>
  </si>
  <si>
    <t>=GL("Cell","Balance",,,$C$4,,L$9,$E76,$C$8,,,,,,,,,,,,,$C$5)</t>
  </si>
  <si>
    <t>=GL("Cell","Balance",,,$C$4,,M$9,$E76,$C$8,,,,,,,,,,,,,$C$5)</t>
  </si>
  <si>
    <t>=GL("Cell","AccountName",,,,,$C$6,$E77,$C$8)</t>
  </si>
  <si>
    <t>=GL("Cell","Balance",,,$C$4,,G$9,$E77,$C$8,,,,,,,,,,,,,$C$5)</t>
  </si>
  <si>
    <t>=GL("Cell","Balance",,,$C$4,,H$9,$E77,$C$8,,,,,,,,,,,,,$C$5)</t>
  </si>
  <si>
    <t>=GL("Cell","Balance",,,$C$4,,I$9,$E77,$C$8,,,,,,,,,,,,,$C$5)</t>
  </si>
  <si>
    <t>=GL("Cell","Balance",,,$C$4,,J$9,$E77,$C$8,,,,,,,,,,,,,$C$5)</t>
  </si>
  <si>
    <t>=GL("Cell","Balance",,,$C$4,,K$9,$E77,$C$8,,,,,,,,,,,,,$C$5)</t>
  </si>
  <si>
    <t>=GL("Cell","Balance",,,$C$4,,L$9,$E77,$C$8,,,,,,,,,,,,,$C$5)</t>
  </si>
  <si>
    <t>=GL("Cell","Balance",,,$C$4,,M$9,$E77,$C$8,,,,,,,,,,,,,$C$5)</t>
  </si>
  <si>
    <t>=GL("Cell","AccountName",,,,,$C$6,$E78,$C$8)</t>
  </si>
  <si>
    <t>=GL("Cell","Balance",,,$C$4,,G$9,$E78,$C$8,,,,,,,,,,,,,$C$5)</t>
  </si>
  <si>
    <t>=GL("Cell","Balance",,,$C$4,,H$9,$E78,$C$8,,,,,,,,,,,,,$C$5)</t>
  </si>
  <si>
    <t>=GL("Cell","Balance",,,$C$4,,I$9,$E78,$C$8,,,,,,,,,,,,,$C$5)</t>
  </si>
  <si>
    <t>=GL("Cell","Balance",,,$C$4,,J$9,$E78,$C$8,,,,,,,,,,,,,$C$5)</t>
  </si>
  <si>
    <t>=GL("Cell","Balance",,,$C$4,,K$9,$E78,$C$8,,,,,,,,,,,,,$C$5)</t>
  </si>
  <si>
    <t>=GL("Cell","Balance",,,$C$4,,L$9,$E78,$C$8,,,,,,,,,,,,,$C$5)</t>
  </si>
  <si>
    <t>=GL("Cell","Balance",,,$C$4,,M$9,$E78,$C$8,,,,,,,,,,,,,$C$5)</t>
  </si>
  <si>
    <t>=GL("Cell","AccountName",,,,,$C$6,$E79,$C$8)</t>
  </si>
  <si>
    <t>=GL("Cell","Balance",,,$C$4,,G$9,$E79,$C$8,,,,,,,,,,,,,$C$5)</t>
  </si>
  <si>
    <t>=GL("Cell","Balance",,,$C$4,,H$9,$E79,$C$8,,,,,,,,,,,,,$C$5)</t>
  </si>
  <si>
    <t>=GL("Cell","Balance",,,$C$4,,I$9,$E79,$C$8,,,,,,,,,,,,,$C$5)</t>
  </si>
  <si>
    <t>=GL("Cell","Balance",,,$C$4,,J$9,$E79,$C$8,,,,,,,,,,,,,$C$5)</t>
  </si>
  <si>
    <t>=GL("Cell","Balance",,,$C$4,,K$9,$E79,$C$8,,,,,,,,,,,,,$C$5)</t>
  </si>
  <si>
    <t>=GL("Cell","Balance",,,$C$4,,L$9,$E79,$C$8,,,,,,,,,,,,,$C$5)</t>
  </si>
  <si>
    <t>=GL("Cell","Balance",,,$C$4,,M$9,$E79,$C$8,,,,,,,,,,,,,$C$5)</t>
  </si>
  <si>
    <t>=GL("Cell","AccountName",,,,,$C$6,$E80,$C$8)</t>
  </si>
  <si>
    <t>=GL("Cell","Balance",,,$C$4,,G$9,$E80,$C$8,,,,,,,,,,,,,$C$5)</t>
  </si>
  <si>
    <t>=GL("Cell","Balance",,,$C$4,,H$9,$E80,$C$8,,,,,,,,,,,,,$C$5)</t>
  </si>
  <si>
    <t>=GL("Cell","Balance",,,$C$4,,I$9,$E80,$C$8,,,,,,,,,,,,,$C$5)</t>
  </si>
  <si>
    <t>=GL("Cell","Balance",,,$C$4,,J$9,$E80,$C$8,,,,,,,,,,,,,$C$5)</t>
  </si>
  <si>
    <t>=GL("Cell","Balance",,,$C$4,,K$9,$E80,$C$8,,,,,,,,,,,,,$C$5)</t>
  </si>
  <si>
    <t>=GL("Cell","Balance",,,$C$4,,L$9,$E80,$C$8,,,,,,,,,,,,,$C$5)</t>
  </si>
  <si>
    <t>=GL("Cell","Balance",,,$C$4,,M$9,$E80,$C$8,,,,,,,,,,,,,$C$5)</t>
  </si>
  <si>
    <t>=GL("Cell","AccountName",,,,,$C$6,$E81,$C$8)</t>
  </si>
  <si>
    <t>=GL("Cell","Balance",,,$C$4,,G$9,$E81,$C$8,,,,,,,,,,,,,$C$5)</t>
  </si>
  <si>
    <t>=GL("Cell","Balance",,,$C$4,,H$9,$E81,$C$8,,,,,,,,,,,,,$C$5)</t>
  </si>
  <si>
    <t>=GL("Cell","Balance",,,$C$4,,I$9,$E81,$C$8,,,,,,,,,,,,,$C$5)</t>
  </si>
  <si>
    <t>=GL("Cell","Balance",,,$C$4,,J$9,$E81,$C$8,,,,,,,,,,,,,$C$5)</t>
  </si>
  <si>
    <t>=GL("Cell","Balance",,,$C$4,,K$9,$E81,$C$8,,,,,,,,,,,,,$C$5)</t>
  </si>
  <si>
    <t>=GL("Cell","Balance",,,$C$4,,L$9,$E81,$C$8,,,,,,,,,,,,,$C$5)</t>
  </si>
  <si>
    <t>=GL("Cell","Balance",,,$C$4,,M$9,$E81,$C$8,,,,,,,,,,,,,$C$5)</t>
  </si>
  <si>
    <t>=GL("Cell","AccountName",,,,,$C$6,$E82,$C$8)</t>
  </si>
  <si>
    <t>=GL("Cell","Balance",,,$C$4,,G$9,$E82,$C$8,,,,,,,,,,,,,$C$5)</t>
  </si>
  <si>
    <t>=GL("Cell","Balance",,,$C$4,,H$9,$E82,$C$8,,,,,,,,,,,,,$C$5)</t>
  </si>
  <si>
    <t>=GL("Cell","Balance",,,$C$4,,I$9,$E82,$C$8,,,,,,,,,,,,,$C$5)</t>
  </si>
  <si>
    <t>=GL("Cell","Balance",,,$C$4,,J$9,$E82,$C$8,,,,,,,,,,,,,$C$5)</t>
  </si>
  <si>
    <t>=GL("Cell","Balance",,,$C$4,,K$9,$E82,$C$8,,,,,,,,,,,,,$C$5)</t>
  </si>
  <si>
    <t>=GL("Cell","Balance",,,$C$4,,L$9,$E82,$C$8,,,,,,,,,,,,,$C$5)</t>
  </si>
  <si>
    <t>=GL("Cell","Balance",,,$C$4,,M$9,$E82,$C$8,,,,,,,,,,,,,$C$5)</t>
  </si>
  <si>
    <t>=GL("Cell","AccountName",,,,,$C$6,$E83,$C$8)</t>
  </si>
  <si>
    <t>=GL("Cell","Balance",,,$C$4,,G$9,$E83,$C$8,,,,,,,,,,,,,$C$5)</t>
  </si>
  <si>
    <t>=GL("Cell","Balance",,,$C$4,,H$9,$E83,$C$8,,,,,,,,,,,,,$C$5)</t>
  </si>
  <si>
    <t>=GL("Cell","Balance",,,$C$4,,I$9,$E83,$C$8,,,,,,,,,,,,,$C$5)</t>
  </si>
  <si>
    <t>=GL("Cell","Balance",,,$C$4,,J$9,$E83,$C$8,,,,,,,,,,,,,$C$5)</t>
  </si>
  <si>
    <t>=GL("Cell","Balance",,,$C$4,,K$9,$E83,$C$8,,,,,,,,,,,,,$C$5)</t>
  </si>
  <si>
    <t>=GL("Cell","Balance",,,$C$4,,L$9,$E83,$C$8,,,,,,,,,,,,,$C$5)</t>
  </si>
  <si>
    <t>=GL("Cell","Balance",,,$C$4,,M$9,$E83,$C$8,,,,,,,,,,,,,$C$5)</t>
  </si>
  <si>
    <t>=GL("Cell","AccountName",,,,,$C$6,$E84,$C$8)</t>
  </si>
  <si>
    <t>=GL("Cell","Balance",,,$C$4,,G$9,$E84,$C$8,,,,,,,,,,,,,$C$5)</t>
  </si>
  <si>
    <t>=GL("Cell","Balance",,,$C$4,,H$9,$E84,$C$8,,,,,,,,,,,,,$C$5)</t>
  </si>
  <si>
    <t>=GL("Cell","Balance",,,$C$4,,I$9,$E84,$C$8,,,,,,,,,,,,,$C$5)</t>
  </si>
  <si>
    <t>=GL("Cell","Balance",,,$C$4,,J$9,$E84,$C$8,,,,,,,,,,,,,$C$5)</t>
  </si>
  <si>
    <t>=GL("Cell","Balance",,,$C$4,,K$9,$E84,$C$8,,,,,,,,,,,,,$C$5)</t>
  </si>
  <si>
    <t>=GL("Cell","Balance",,,$C$4,,L$9,$E84,$C$8,,,,,,,,,,,,,$C$5)</t>
  </si>
  <si>
    <t>=GL("Cell","Balance",,,$C$4,,M$9,$E84,$C$8,,,,,,,,,,,,,$C$5)</t>
  </si>
  <si>
    <t>=GL("Cell","AccountName",,,,,$C$6,$E85,$C$8)</t>
  </si>
  <si>
    <t>=GL("Cell","Balance",,,$C$4,,G$9,$E85,$C$8,,,,,,,,,,,,,$C$5)</t>
  </si>
  <si>
    <t>=GL("Cell","Balance",,,$C$4,,H$9,$E85,$C$8,,,,,,,,,,,,,$C$5)</t>
  </si>
  <si>
    <t>=GL("Cell","Balance",,,$C$4,,I$9,$E85,$C$8,,,,,,,,,,,,,$C$5)</t>
  </si>
  <si>
    <t>=GL("Cell","Balance",,,$C$4,,J$9,$E85,$C$8,,,,,,,,,,,,,$C$5)</t>
  </si>
  <si>
    <t>=GL("Cell","Balance",,,$C$4,,K$9,$E85,$C$8,,,,,,,,,,,,,$C$5)</t>
  </si>
  <si>
    <t>=GL("Cell","Balance",,,$C$4,,L$9,$E85,$C$8,,,,,,,,,,,,,$C$5)</t>
  </si>
  <si>
    <t>=GL("Cell","Balance",,,$C$4,,M$9,$E85,$C$8,,,,,,,,,,,,,$C$5)</t>
  </si>
  <si>
    <t>=GL("Cell","AccountName",,,,,$C$6,$E86,$C$8)</t>
  </si>
  <si>
    <t>=GL("Cell","Balance",,,$C$4,,G$9,$E86,$C$8,,,,,,,,,,,,,$C$5)</t>
  </si>
  <si>
    <t>=GL("Cell","Balance",,,$C$4,,H$9,$E86,$C$8,,,,,,,,,,,,,$C$5)</t>
  </si>
  <si>
    <t>=GL("Cell","Balance",,,$C$4,,I$9,$E86,$C$8,,,,,,,,,,,,,$C$5)</t>
  </si>
  <si>
    <t>=GL("Cell","Balance",,,$C$4,,J$9,$E86,$C$8,,,,,,,,,,,,,$C$5)</t>
  </si>
  <si>
    <t>=GL("Cell","Balance",,,$C$4,,K$9,$E86,$C$8,,,,,,,,,,,,,$C$5)</t>
  </si>
  <si>
    <t>=GL("Cell","Balance",,,$C$4,,L$9,$E86,$C$8,,,,,,,,,,,,,$C$5)</t>
  </si>
  <si>
    <t>=GL("Cell","Balance",,,$C$4,,M$9,$E86,$C$8,,,,,,,,,,,,,$C$5)</t>
  </si>
  <si>
    <t>=GL("Cell","AccountName",,,,,$C$6,$E87,$C$8)</t>
  </si>
  <si>
    <t>=GL("Cell","Balance",,,$C$4,,G$9,$E87,$C$8,,,,,,,,,,,,,$C$5)</t>
  </si>
  <si>
    <t>=GL("Cell","Balance",,,$C$4,,H$9,$E87,$C$8,,,,,,,,,,,,,$C$5)</t>
  </si>
  <si>
    <t>=GL("Cell","Balance",,,$C$4,,I$9,$E87,$C$8,,,,,,,,,,,,,$C$5)</t>
  </si>
  <si>
    <t>=GL("Cell","Balance",,,$C$4,,J$9,$E87,$C$8,,,,,,,,,,,,,$C$5)</t>
  </si>
  <si>
    <t>=GL("Cell","Balance",,,$C$4,,K$9,$E87,$C$8,,,,,,,,,,,,,$C$5)</t>
  </si>
  <si>
    <t>=GL("Cell","Balance",,,$C$4,,L$9,$E87,$C$8,,,,,,,,,,,,,$C$5)</t>
  </si>
  <si>
    <t>=GL("Cell","Balance",,,$C$4,,M$9,$E87,$C$8,,,,,,,,,,,,,$C$5)</t>
  </si>
  <si>
    <t>=GL("Cell","AccountName",,,,,$C$6,$E88,$C$8)</t>
  </si>
  <si>
    <t>=GL("Cell","Balance",,,$C$4,,G$9,$E88,$C$8,,,,,,,,,,,,,$C$5)</t>
  </si>
  <si>
    <t>=GL("Cell","Balance",,,$C$4,,H$9,$E88,$C$8,,,,,,,,,,,,,$C$5)</t>
  </si>
  <si>
    <t>=GL("Cell","Balance",,,$C$4,,I$9,$E88,$C$8,,,,,,,,,,,,,$C$5)</t>
  </si>
  <si>
    <t>=GL("Cell","Balance",,,$C$4,,J$9,$E88,$C$8,,,,,,,,,,,,,$C$5)</t>
  </si>
  <si>
    <t>=GL("Cell","Balance",,,$C$4,,K$9,$E88,$C$8,,,,,,,,,,,,,$C$5)</t>
  </si>
  <si>
    <t>=GL("Cell","Balance",,,$C$4,,L$9,$E88,$C$8,,,,,,,,,,,,,$C$5)</t>
  </si>
  <si>
    <t>=GL("Cell","Balance",,,$C$4,,M$9,$E88,$C$8,,,,,,,,,,,,,$C$5)</t>
  </si>
  <si>
    <t>=GL("Cell","AccountName",,,,,$C$6,$E89,$C$8)</t>
  </si>
  <si>
    <t>=GL("Cell","Balance",,,$C$4,,G$9,$E89,$C$8,,,,,,,,,,,,,$C$5)</t>
  </si>
  <si>
    <t>=GL("Cell","Balance",,,$C$4,,H$9,$E89,$C$8,,,,,,,,,,,,,$C$5)</t>
  </si>
  <si>
    <t>=GL("Cell","Balance",,,$C$4,,I$9,$E89,$C$8,,,,,,,,,,,,,$C$5)</t>
  </si>
  <si>
    <t>=GL("Cell","Balance",,,$C$4,,J$9,$E89,$C$8,,,,,,,,,,,,,$C$5)</t>
  </si>
  <si>
    <t>=GL("Cell","Balance",,,$C$4,,K$9,$E89,$C$8,,,,,,,,,,,,,$C$5)</t>
  </si>
  <si>
    <t>=GL("Cell","Balance",,,$C$4,,L$9,$E89,$C$8,,,,,,,,,,,,,$C$5)</t>
  </si>
  <si>
    <t>=GL("Cell","Balance",,,$C$4,,M$9,$E89,$C$8,,,,,,,,,,,,,$C$5)</t>
  </si>
  <si>
    <t>=GL("Cell","AccountName",,,,,$C$6,$E90,$C$8)</t>
  </si>
  <si>
    <t>=GL("Cell","Balance",,,$C$4,,G$9,$E90,$C$8,,,,,,,,,,,,,$C$5)</t>
  </si>
  <si>
    <t>=GL("Cell","Balance",,,$C$4,,H$9,$E90,$C$8,,,,,,,,,,,,,$C$5)</t>
  </si>
  <si>
    <t>=GL("Cell","Balance",,,$C$4,,I$9,$E90,$C$8,,,,,,,,,,,,,$C$5)</t>
  </si>
  <si>
    <t>=GL("Cell","Balance",,,$C$4,,J$9,$E90,$C$8,,,,,,,,,,,,,$C$5)</t>
  </si>
  <si>
    <t>=GL("Cell","Balance",,,$C$4,,K$9,$E90,$C$8,,,,,,,,,,,,,$C$5)</t>
  </si>
  <si>
    <t>=GL("Cell","Balance",,,$C$4,,L$9,$E90,$C$8,,,,,,,,,,,,,$C$5)</t>
  </si>
  <si>
    <t>=GL("Cell","Balance",,,$C$4,,M$9,$E90,$C$8,,,,,,,,,,,,,$C$5)</t>
  </si>
  <si>
    <t>=GL("Cell","AccountName",,,,,$C$6,$E91,$C$8)</t>
  </si>
  <si>
    <t>=GL("Cell","Balance",,,$C$4,,G$9,$E91,$C$8,,,,,,,,,,,,,$C$5)</t>
  </si>
  <si>
    <t>=GL("Cell","Balance",,,$C$4,,H$9,$E91,$C$8,,,,,,,,,,,,,$C$5)</t>
  </si>
  <si>
    <t>=GL("Cell","Balance",,,$C$4,,I$9,$E91,$C$8,,,,,,,,,,,,,$C$5)</t>
  </si>
  <si>
    <t>=GL("Cell","Balance",,,$C$4,,J$9,$E91,$C$8,,,,,,,,,,,,,$C$5)</t>
  </si>
  <si>
    <t>=GL("Cell","Balance",,,$C$4,,K$9,$E91,$C$8,,,,,,,,,,,,,$C$5)</t>
  </si>
  <si>
    <t>=GL("Cell","Balance",,,$C$4,,L$9,$E91,$C$8,,,,,,,,,,,,,$C$5)</t>
  </si>
  <si>
    <t>=GL("Cell","Balance",,,$C$4,,M$9,$E91,$C$8,,,,,,,,,,,,,$C$5)</t>
  </si>
  <si>
    <t>=GL("Cell","AccountName",,,,,$C$6,$E92,$C$8)</t>
  </si>
  <si>
    <t>=GL("Cell","Balance",,,$C$4,,G$9,$E92,$C$8,,,,,,,,,,,,,$C$5)</t>
  </si>
  <si>
    <t>=GL("Cell","Balance",,,$C$4,,H$9,$E92,$C$8,,,,,,,,,,,,,$C$5)</t>
  </si>
  <si>
    <t>=GL("Cell","Balance",,,$C$4,,I$9,$E92,$C$8,,,,,,,,,,,,,$C$5)</t>
  </si>
  <si>
    <t>=GL("Cell","Balance",,,$C$4,,J$9,$E92,$C$8,,,,,,,,,,,,,$C$5)</t>
  </si>
  <si>
    <t>=GL("Cell","Balance",,,$C$4,,K$9,$E92,$C$8,,,,,,,,,,,,,$C$5)</t>
  </si>
  <si>
    <t>=GL("Cell","Balance",,,$C$4,,L$9,$E92,$C$8,,,,,,,,,,,,,$C$5)</t>
  </si>
  <si>
    <t>=GL("Cell","Balance",,,$C$4,,M$9,$E92,$C$8,,,,,,,,,,,,,$C$5)</t>
  </si>
  <si>
    <t>=GL("Cell","AccountName",,,,,$C$6,$E93,$C$8)</t>
  </si>
  <si>
    <t>=GL("Cell","Balance",,,$C$4,,G$9,$E93,$C$8,,,,,,,,,,,,,$C$5)</t>
  </si>
  <si>
    <t>=GL("Cell","Balance",,,$C$4,,H$9,$E93,$C$8,,,,,,,,,,,,,$C$5)</t>
  </si>
  <si>
    <t>=GL("Cell","Balance",,,$C$4,,I$9,$E93,$C$8,,,,,,,,,,,,,$C$5)</t>
  </si>
  <si>
    <t>=GL("Cell","Balance",,,$C$4,,J$9,$E93,$C$8,,,,,,,,,,,,,$C$5)</t>
  </si>
  <si>
    <t>=GL("Cell","Balance",,,$C$4,,K$9,$E93,$C$8,,,,,,,,,,,,,$C$5)</t>
  </si>
  <si>
    <t>=GL("Cell","Balance",,,$C$4,,L$9,$E93,$C$8,,,,,,,,,,,,,$C$5)</t>
  </si>
  <si>
    <t>=GL("Cell","Balance",,,$C$4,,M$9,$E93,$C$8,,,,,,,,,,,,,$C$5)</t>
  </si>
  <si>
    <t>=GL("Cell","AccountName",,,,,$C$6,$E94,$C$8)</t>
  </si>
  <si>
    <t>=GL("Cell","Balance",,,$C$4,,G$9,$E94,$C$8,,,,,,,,,,,,,$C$5)</t>
  </si>
  <si>
    <t>=GL("Cell","Balance",,,$C$4,,H$9,$E94,$C$8,,,,,,,,,,,,,$C$5)</t>
  </si>
  <si>
    <t>=GL("Cell","Balance",,,$C$4,,I$9,$E94,$C$8,,,,,,,,,,,,,$C$5)</t>
  </si>
  <si>
    <t>=GL("Cell","Balance",,,$C$4,,J$9,$E94,$C$8,,,,,,,,,,,,,$C$5)</t>
  </si>
  <si>
    <t>=GL("Cell","Balance",,,$C$4,,K$9,$E94,$C$8,,,,,,,,,,,,,$C$5)</t>
  </si>
  <si>
    <t>=GL("Cell","Balance",,,$C$4,,L$9,$E94,$C$8,,,,,,,,,,,,,$C$5)</t>
  </si>
  <si>
    <t>=GL("Cell","Balance",,,$C$4,,M$9,$E94,$C$8,,,,,,,,,,,,,$C$5)</t>
  </si>
  <si>
    <t>=GL("Cell","AccountName",,,,,$C$6,$E95,$C$8)</t>
  </si>
  <si>
    <t>=GL("Cell","Balance",,,$C$4,,G$9,$E95,$C$8,,,,,,,,,,,,,$C$5)</t>
  </si>
  <si>
    <t>=GL("Cell","Balance",,,$C$4,,H$9,$E95,$C$8,,,,,,,,,,,,,$C$5)</t>
  </si>
  <si>
    <t>=GL("Cell","Balance",,,$C$4,,I$9,$E95,$C$8,,,,,,,,,,,,,$C$5)</t>
  </si>
  <si>
    <t>=GL("Cell","Balance",,,$C$4,,J$9,$E95,$C$8,,,,,,,,,,,,,$C$5)</t>
  </si>
  <si>
    <t>=GL("Cell","Balance",,,$C$4,,K$9,$E95,$C$8,,,,,,,,,,,,,$C$5)</t>
  </si>
  <si>
    <t>=GL("Cell","Balance",,,$C$4,,L$9,$E95,$C$8,,,,,,,,,,,,,$C$5)</t>
  </si>
  <si>
    <t>=GL("Cell","Balance",,,$C$4,,M$9,$E95,$C$8,,,,,,,,,,,,,$C$5)</t>
  </si>
  <si>
    <t>=GL("Cell","AccountName",,,,,$C$6,$E96,$C$8)</t>
  </si>
  <si>
    <t>=GL("Cell","Balance",,,$C$4,,G$9,$E96,$C$8,,,,,,,,,,,,,$C$5)</t>
  </si>
  <si>
    <t>=GL("Cell","Balance",,,$C$4,,H$9,$E96,$C$8,,,,,,,,,,,,,$C$5)</t>
  </si>
  <si>
    <t>=GL("Cell","Balance",,,$C$4,,I$9,$E96,$C$8,,,,,,,,,,,,,$C$5)</t>
  </si>
  <si>
    <t>=GL("Cell","Balance",,,$C$4,,J$9,$E96,$C$8,,,,,,,,,,,,,$C$5)</t>
  </si>
  <si>
    <t>=GL("Cell","Balance",,,$C$4,,K$9,$E96,$C$8,,,,,,,,,,,,,$C$5)</t>
  </si>
  <si>
    <t>=GL("Cell","Balance",,,$C$4,,L$9,$E96,$C$8,,,,,,,,,,,,,$C$5)</t>
  </si>
  <si>
    <t>=GL("Cell","Balance",,,$C$4,,M$9,$E96,$C$8,,,,,,,,,,,,,$C$5)</t>
  </si>
  <si>
    <t>=GL("Cell","AccountName",,,,,$C$6,$E97,$C$8)</t>
  </si>
  <si>
    <t>=GL("Cell","Balance",,,$C$4,,G$9,$E97,$C$8,,,,,,,,,,,,,$C$5)</t>
  </si>
  <si>
    <t>=GL("Cell","Balance",,,$C$4,,H$9,$E97,$C$8,,,,,,,,,,,,,$C$5)</t>
  </si>
  <si>
    <t>=GL("Cell","Balance",,,$C$4,,I$9,$E97,$C$8,,,,,,,,,,,,,$C$5)</t>
  </si>
  <si>
    <t>=GL("Cell","Balance",,,$C$4,,J$9,$E97,$C$8,,,,,,,,,,,,,$C$5)</t>
  </si>
  <si>
    <t>=GL("Cell","Balance",,,$C$4,,K$9,$E97,$C$8,,,,,,,,,,,,,$C$5)</t>
  </si>
  <si>
    <t>=GL("Cell","Balance",,,$C$4,,L$9,$E97,$C$8,,,,,,,,,,,,,$C$5)</t>
  </si>
  <si>
    <t>=GL("Cell","Balance",,,$C$4,,M$9,$E97,$C$8,,,,,,,,,,,,,$C$5)</t>
  </si>
  <si>
    <t>=GL("Cell","AccountName",,,,,$C$6,$E98,$C$8)</t>
  </si>
  <si>
    <t>=GL("Cell","Balance",,,$C$4,,G$9,$E98,$C$8,,,,,,,,,,,,,$C$5)</t>
  </si>
  <si>
    <t>=GL("Cell","Balance",,,$C$4,,H$9,$E98,$C$8,,,,,,,,,,,,,$C$5)</t>
  </si>
  <si>
    <t>=GL("Cell","Balance",,,$C$4,,I$9,$E98,$C$8,,,,,,,,,,,,,$C$5)</t>
  </si>
  <si>
    <t>=GL("Cell","Balance",,,$C$4,,J$9,$E98,$C$8,,,,,,,,,,,,,$C$5)</t>
  </si>
  <si>
    <t>=GL("Cell","Balance",,,$C$4,,K$9,$E98,$C$8,,,,,,,,,,,,,$C$5)</t>
  </si>
  <si>
    <t>=GL("Cell","Balance",,,$C$4,,L$9,$E98,$C$8,,,,,,,,,,,,,$C$5)</t>
  </si>
  <si>
    <t>=GL("Cell","Balance",,,$C$4,,M$9,$E98,$C$8,,,,,,,,,,,,,$C$5)</t>
  </si>
  <si>
    <t>=GL("Cell","AccountName",,,,,$C$6,$E99,$C$8)</t>
  </si>
  <si>
    <t>=GL("Cell","Balance",,,$C$4,,G$9,$E99,$C$8,,,,,,,,,,,,,$C$5)</t>
  </si>
  <si>
    <t>=GL("Cell","Balance",,,$C$4,,H$9,$E99,$C$8,,,,,,,,,,,,,$C$5)</t>
  </si>
  <si>
    <t>=GL("Cell","Balance",,,$C$4,,I$9,$E99,$C$8,,,,,,,,,,,,,$C$5)</t>
  </si>
  <si>
    <t>=GL("Cell","Balance",,,$C$4,,J$9,$E99,$C$8,,,,,,,,,,,,,$C$5)</t>
  </si>
  <si>
    <t>=GL("Cell","Balance",,,$C$4,,K$9,$E99,$C$8,,,,,,,,,,,,,$C$5)</t>
  </si>
  <si>
    <t>=GL("Cell","Balance",,,$C$4,,L$9,$E99,$C$8,,,,,,,,,,,,,$C$5)</t>
  </si>
  <si>
    <t>=GL("Cell","Balance",,,$C$4,,M$9,$E99,$C$8,,,,,,,,,,,,,$C$5)</t>
  </si>
  <si>
    <t>=GL("Cell","AccountName",,,,,$C$6,$E100,$C$8)</t>
  </si>
  <si>
    <t>=GL("Cell","Balance",,,$C$4,,G$9,$E100,$C$8,,,,,,,,,,,,,$C$5)</t>
  </si>
  <si>
    <t>=GL("Cell","Balance",,,$C$4,,H$9,$E100,$C$8,,,,,,,,,,,,,$C$5)</t>
  </si>
  <si>
    <t>=GL("Cell","Balance",,,$C$4,,I$9,$E100,$C$8,,,,,,,,,,,,,$C$5)</t>
  </si>
  <si>
    <t>=GL("Cell","Balance",,,$C$4,,J$9,$E100,$C$8,,,,,,,,,,,,,$C$5)</t>
  </si>
  <si>
    <t>=GL("Cell","Balance",,,$C$4,,K$9,$E100,$C$8,,,,,,,,,,,,,$C$5)</t>
  </si>
  <si>
    <t>=GL("Cell","Balance",,,$C$4,,L$9,$E100,$C$8,,,,,,,,,,,,,$C$5)</t>
  </si>
  <si>
    <t>=GL("Cell","Balance",,,$C$4,,M$9,$E100,$C$8,,,,,,,,,,,,,$C$5)</t>
  </si>
  <si>
    <t>=GL("Cell","AccountName",,,,,$C$6,$E101,$C$8)</t>
  </si>
  <si>
    <t>=GL("Cell","Balance",,,$C$4,,G$9,$E101,$C$8,,,,,,,,,,,,,$C$5)</t>
  </si>
  <si>
    <t>=GL("Cell","Balance",,,$C$4,,H$9,$E101,$C$8,,,,,,,,,,,,,$C$5)</t>
  </si>
  <si>
    <t>=GL("Cell","Balance",,,$C$4,,I$9,$E101,$C$8,,,,,,,,,,,,,$C$5)</t>
  </si>
  <si>
    <t>=GL("Cell","Balance",,,$C$4,,J$9,$E101,$C$8,,,,,,,,,,,,,$C$5)</t>
  </si>
  <si>
    <t>=GL("Cell","Balance",,,$C$4,,K$9,$E101,$C$8,,,,,,,,,,,,,$C$5)</t>
  </si>
  <si>
    <t>=GL("Cell","Balance",,,$C$4,,L$9,$E101,$C$8,,,,,,,,,,,,,$C$5)</t>
  </si>
  <si>
    <t>=GL("Cell","Balance",,,$C$4,,M$9,$E101,$C$8,,,,,,,,,,,,,$C$5)</t>
  </si>
  <si>
    <t>=GL("Cell","AccountName",,,,,$C$6,$E102,$C$8)</t>
  </si>
  <si>
    <t>=GL("Cell","Balance",,,$C$4,,G$9,$E102,$C$8,,,,,,,,,,,,,$C$5)</t>
  </si>
  <si>
    <t>=GL("Cell","Balance",,,$C$4,,H$9,$E102,$C$8,,,,,,,,,,,,,$C$5)</t>
  </si>
  <si>
    <t>=GL("Cell","Balance",,,$C$4,,I$9,$E102,$C$8,,,,,,,,,,,,,$C$5)</t>
  </si>
  <si>
    <t>=GL("Cell","Balance",,,$C$4,,J$9,$E102,$C$8,,,,,,,,,,,,,$C$5)</t>
  </si>
  <si>
    <t>=GL("Cell","Balance",,,$C$4,,K$9,$E102,$C$8,,,,,,,,,,,,,$C$5)</t>
  </si>
  <si>
    <t>=GL("Cell","Balance",,,$C$4,,L$9,$E102,$C$8,,,,,,,,,,,,,$C$5)</t>
  </si>
  <si>
    <t>=GL("Cell","Balance",,,$C$4,,M$9,$E102,$C$8,,,,,,,,,,,,,$C$5)</t>
  </si>
  <si>
    <t>=GL("Cell","AccountName",,,,,$C$6,$E103,$C$8)</t>
  </si>
  <si>
    <t>=GL("Cell","Balance",,,$C$4,,G$9,$E103,$C$8,,,,,,,,,,,,,$C$5)</t>
  </si>
  <si>
    <t>=GL("Cell","Balance",,,$C$4,,H$9,$E103,$C$8,,,,,,,,,,,,,$C$5)</t>
  </si>
  <si>
    <t>=GL("Cell","Balance",,,$C$4,,I$9,$E103,$C$8,,,,,,,,,,,,,$C$5)</t>
  </si>
  <si>
    <t>=GL("Cell","Balance",,,$C$4,,J$9,$E103,$C$8,,,,,,,,,,,,,$C$5)</t>
  </si>
  <si>
    <t>=GL("Cell","Balance",,,$C$4,,K$9,$E103,$C$8,,,,,,,,,,,,,$C$5)</t>
  </si>
  <si>
    <t>=GL("Cell","Balance",,,$C$4,,L$9,$E103,$C$8,,,,,,,,,,,,,$C$5)</t>
  </si>
  <si>
    <t>=GL("Cell","Balance",,,$C$4,,M$9,$E103,$C$8,,,,,,,,,,,,,$C$5)</t>
  </si>
  <si>
    <t>=GL("Cell","AccountName",,,,,$C$6,$E104,$C$8)</t>
  </si>
  <si>
    <t>=GL("Cell","Balance",,,$C$4,,G$9,$E104,$C$8,,,,,,,,,,,,,$C$5)</t>
  </si>
  <si>
    <t>=GL("Cell","Balance",,,$C$4,,H$9,$E104,$C$8,,,,,,,,,,,,,$C$5)</t>
  </si>
  <si>
    <t>=GL("Cell","Balance",,,$C$4,,I$9,$E104,$C$8,,,,,,,,,,,,,$C$5)</t>
  </si>
  <si>
    <t>=GL("Cell","Balance",,,$C$4,,J$9,$E104,$C$8,,,,,,,,,,,,,$C$5)</t>
  </si>
  <si>
    <t>=GL("Cell","Balance",,,$C$4,,K$9,$E104,$C$8,,,,,,,,,,,,,$C$5)</t>
  </si>
  <si>
    <t>=GL("Cell","Balance",,,$C$4,,L$9,$E104,$C$8,,,,,,,,,,,,,$C$5)</t>
  </si>
  <si>
    <t>=GL("Cell","Balance",,,$C$4,,M$9,$E104,$C$8,,,,,,,,,,,,,$C$5)</t>
  </si>
  <si>
    <t>=GL("Cell","AccountName",,,,,$C$6,$E105,$C$8)</t>
  </si>
  <si>
    <t>=GL("Cell","Balance",,,$C$4,,G$9,$E105,$C$8,,,,,,,,,,,,,$C$5)</t>
  </si>
  <si>
    <t>=GL("Cell","Balance",,,$C$4,,H$9,$E105,$C$8,,,,,,,,,,,,,$C$5)</t>
  </si>
  <si>
    <t>=GL("Cell","Balance",,,$C$4,,I$9,$E105,$C$8,,,,,,,,,,,,,$C$5)</t>
  </si>
  <si>
    <t>=GL("Cell","Balance",,,$C$4,,J$9,$E105,$C$8,,,,,,,,,,,,,$C$5)</t>
  </si>
  <si>
    <t>=GL("Cell","Balance",,,$C$4,,K$9,$E105,$C$8,,,,,,,,,,,,,$C$5)</t>
  </si>
  <si>
    <t>=GL("Cell","Balance",,,$C$4,,L$9,$E105,$C$8,,,,,,,,,,,,,$C$5)</t>
  </si>
  <si>
    <t>=GL("Cell","Balance",,,$C$4,,M$9,$E105,$C$8,,,,,,,,,,,,,$C$5)</t>
  </si>
  <si>
    <t>=GL("Cell","AccountName",,,,,$C$6,$E106,$C$8)</t>
  </si>
  <si>
    <t>=GL("Cell","Balance",,,$C$4,,G$9,$E106,$C$8,,,,,,,,,,,,,$C$5)</t>
  </si>
  <si>
    <t>=GL("Cell","Balance",,,$C$4,,H$9,$E106,$C$8,,,,,,,,,,,,,$C$5)</t>
  </si>
  <si>
    <t>=GL("Cell","Balance",,,$C$4,,I$9,$E106,$C$8,,,,,,,,,,,,,$C$5)</t>
  </si>
  <si>
    <t>=GL("Cell","Balance",,,$C$4,,J$9,$E106,$C$8,,,,,,,,,,,,,$C$5)</t>
  </si>
  <si>
    <t>=GL("Cell","Balance",,,$C$4,,K$9,$E106,$C$8,,,,,,,,,,,,,$C$5)</t>
  </si>
  <si>
    <t>=GL("Cell","Balance",,,$C$4,,L$9,$E106,$C$8,,,,,,,,,,,,,$C$5)</t>
  </si>
  <si>
    <t>=GL("Cell","Balance",,,$C$4,,M$9,$E106,$C$8,,,,,,,,,,,,,$C$5)</t>
  </si>
  <si>
    <t>=GL("Cell","AccountName",,,,,$C$6,$E107,$C$8)</t>
  </si>
  <si>
    <t>=GL("Cell","Balance",,,$C$4,,G$9,$E107,$C$8,,,,,,,,,,,,,$C$5)</t>
  </si>
  <si>
    <t>=GL("Cell","Balance",,,$C$4,,H$9,$E107,$C$8,,,,,,,,,,,,,$C$5)</t>
  </si>
  <si>
    <t>=GL("Cell","Balance",,,$C$4,,I$9,$E107,$C$8,,,,,,,,,,,,,$C$5)</t>
  </si>
  <si>
    <t>=GL("Cell","Balance",,,$C$4,,J$9,$E107,$C$8,,,,,,,,,,,,,$C$5)</t>
  </si>
  <si>
    <t>=GL("Cell","Balance",,,$C$4,,K$9,$E107,$C$8,,,,,,,,,,,,,$C$5)</t>
  </si>
  <si>
    <t>=GL("Cell","Balance",,,$C$4,,L$9,$E107,$C$8,,,,,,,,,,,,,$C$5)</t>
  </si>
  <si>
    <t>=GL("Cell","Balance",,,$C$4,,M$9,$E107,$C$8,,,,,,,,,,,,,$C$5)</t>
  </si>
  <si>
    <t>=GL("Cell","AccountName",,,,,$C$6,$E108,$C$8)</t>
  </si>
  <si>
    <t>=GL("Cell","Balance",,,$C$4,,G$9,$E108,$C$8,,,,,,,,,,,,,$C$5)</t>
  </si>
  <si>
    <t>=GL("Cell","Balance",,,$C$4,,H$9,$E108,$C$8,,,,,,,,,,,,,$C$5)</t>
  </si>
  <si>
    <t>=GL("Cell","Balance",,,$C$4,,I$9,$E108,$C$8,,,,,,,,,,,,,$C$5)</t>
  </si>
  <si>
    <t>=GL("Cell","Balance",,,$C$4,,J$9,$E108,$C$8,,,,,,,,,,,,,$C$5)</t>
  </si>
  <si>
    <t>=GL("Cell","Balance",,,$C$4,,K$9,$E108,$C$8,,,,,,,,,,,,,$C$5)</t>
  </si>
  <si>
    <t>=GL("Cell","Balance",,,$C$4,,L$9,$E108,$C$8,,,,,,,,,,,,,$C$5)</t>
  </si>
  <si>
    <t>=GL("Cell","Balance",,,$C$4,,M$9,$E108,$C$8,,,,,,,,,,,,,$C$5)</t>
  </si>
  <si>
    <t>=GL("Cell","AccountName",,,,,$C$6,$E109,$C$8)</t>
  </si>
  <si>
    <t>=GL("Cell","Balance",,,$C$4,,G$9,$E109,$C$8,,,,,,,,,,,,,$C$5)</t>
  </si>
  <si>
    <t>=GL("Cell","Balance",,,$C$4,,H$9,$E109,$C$8,,,,,,,,,,,,,$C$5)</t>
  </si>
  <si>
    <t>=GL("Cell","Balance",,,$C$4,,I$9,$E109,$C$8,,,,,,,,,,,,,$C$5)</t>
  </si>
  <si>
    <t>=GL("Cell","Balance",,,$C$4,,J$9,$E109,$C$8,,,,,,,,,,,,,$C$5)</t>
  </si>
  <si>
    <t>=GL("Cell","Balance",,,$C$4,,K$9,$E109,$C$8,,,,,,,,,,,,,$C$5)</t>
  </si>
  <si>
    <t>=GL("Cell","Balance",,,$C$4,,L$9,$E109,$C$8,,,,,,,,,,,,,$C$5)</t>
  </si>
  <si>
    <t>=GL("Cell","Balance",,,$C$4,,M$9,$E109,$C$8,,,,,,,,,,,,,$C$5)</t>
  </si>
  <si>
    <t>=GL("Cell","AccountName",,,,,$C$6,$E110,$C$8)</t>
  </si>
  <si>
    <t>=GL("Cell","Balance",,,$C$4,,G$9,$E110,$C$8,,,,,,,,,,,,,$C$5)</t>
  </si>
  <si>
    <t>=GL("Cell","Balance",,,$C$4,,H$9,$E110,$C$8,,,,,,,,,,,,,$C$5)</t>
  </si>
  <si>
    <t>=GL("Cell","Balance",,,$C$4,,I$9,$E110,$C$8,,,,,,,,,,,,,$C$5)</t>
  </si>
  <si>
    <t>=GL("Cell","Balance",,,$C$4,,J$9,$E110,$C$8,,,,,,,,,,,,,$C$5)</t>
  </si>
  <si>
    <t>=GL("Cell","Balance",,,$C$4,,K$9,$E110,$C$8,,,,,,,,,,,,,$C$5)</t>
  </si>
  <si>
    <t>=GL("Cell","Balance",,,$C$4,,L$9,$E110,$C$8,,,,,,,,,,,,,$C$5)</t>
  </si>
  <si>
    <t>=GL("Cell","Balance",,,$C$4,,M$9,$E110,$C$8,,,,,,,,,,,,,$C$5)</t>
  </si>
  <si>
    <t>=GL("Cell","AccountName",,,,,$C$6,$E111,$C$8)</t>
  </si>
  <si>
    <t>=GL("Cell","Balance",,,$C$4,,G$9,$E111,$C$8,,,,,,,,,,,,,$C$5)</t>
  </si>
  <si>
    <t>=GL("Cell","Balance",,,$C$4,,H$9,$E111,$C$8,,,,,,,,,,,,,$C$5)</t>
  </si>
  <si>
    <t>=GL("Cell","Balance",,,$C$4,,I$9,$E111,$C$8,,,,,,,,,,,,,$C$5)</t>
  </si>
  <si>
    <t>=GL("Cell","Balance",,,$C$4,,J$9,$E111,$C$8,,,,,,,,,,,,,$C$5)</t>
  </si>
  <si>
    <t>=GL("Cell","Balance",,,$C$4,,K$9,$E111,$C$8,,,,,,,,,,,,,$C$5)</t>
  </si>
  <si>
    <t>=GL("Cell","Balance",,,$C$4,,L$9,$E111,$C$8,,,,,,,,,,,,,$C$5)</t>
  </si>
  <si>
    <t>=GL("Cell","Balance",,,$C$4,,M$9,$E111,$C$8,,,,,,,,,,,,,$C$5)</t>
  </si>
  <si>
    <t>=GL("Cell","AccountName",,,,,$C$6,$E112,$C$8)</t>
  </si>
  <si>
    <t>=GL("Cell","Balance",,,$C$4,,G$9,$E112,$C$8,,,,,,,,,,,,,$C$5)</t>
  </si>
  <si>
    <t>=GL("Cell","Balance",,,$C$4,,H$9,$E112,$C$8,,,,,,,,,,,,,$C$5)</t>
  </si>
  <si>
    <t>=GL("Cell","Balance",,,$C$4,,I$9,$E112,$C$8,,,,,,,,,,,,,$C$5)</t>
  </si>
  <si>
    <t>=GL("Cell","Balance",,,$C$4,,J$9,$E112,$C$8,,,,,,,,,,,,,$C$5)</t>
  </si>
  <si>
    <t>=GL("Cell","Balance",,,$C$4,,K$9,$E112,$C$8,,,,,,,,,,,,,$C$5)</t>
  </si>
  <si>
    <t>=GL("Cell","Balance",,,$C$4,,L$9,$E112,$C$8,,,,,,,,,,,,,$C$5)</t>
  </si>
  <si>
    <t>=GL("Cell","Balance",,,$C$4,,M$9,$E112,$C$8,,,,,,,,,,,,,$C$5)</t>
  </si>
  <si>
    <t>=GL("Cell","AccountName",,,,,$C$6,$E113,$C$8)</t>
  </si>
  <si>
    <t>=GL("Cell","Balance",,,$C$4,,G$9,$E113,$C$8,,,,,,,,,,,,,$C$5)</t>
  </si>
  <si>
    <t>=GL("Cell","Balance",,,$C$4,,H$9,$E113,$C$8,,,,,,,,,,,,,$C$5)</t>
  </si>
  <si>
    <t>=GL("Cell","Balance",,,$C$4,,I$9,$E113,$C$8,,,,,,,,,,,,,$C$5)</t>
  </si>
  <si>
    <t>=GL("Cell","Balance",,,$C$4,,J$9,$E113,$C$8,,,,,,,,,,,,,$C$5)</t>
  </si>
  <si>
    <t>=GL("Cell","Balance",,,$C$4,,K$9,$E113,$C$8,,,,,,,,,,,,,$C$5)</t>
  </si>
  <si>
    <t>=GL("Cell","Balance",,,$C$4,,L$9,$E113,$C$8,,,,,,,,,,,,,$C$5)</t>
  </si>
  <si>
    <t>=GL("Cell","Balance",,,$C$4,,M$9,$E113,$C$8,,,,,,,,,,,,,$C$5)</t>
  </si>
  <si>
    <t>=GL("Cell","AccountName",,,,,$C$6,$E114,$C$8)</t>
  </si>
  <si>
    <t>=GL("Cell","Balance",,,$C$4,,G$9,$E114,$C$8,,,,,,,,,,,,,$C$5)</t>
  </si>
  <si>
    <t>=GL("Cell","Balance",,,$C$4,,H$9,$E114,$C$8,,,,,,,,,,,,,$C$5)</t>
  </si>
  <si>
    <t>=GL("Cell","Balance",,,$C$4,,I$9,$E114,$C$8,,,,,,,,,,,,,$C$5)</t>
  </si>
  <si>
    <t>=GL("Cell","Balance",,,$C$4,,J$9,$E114,$C$8,,,,,,,,,,,,,$C$5)</t>
  </si>
  <si>
    <t>=GL("Cell","Balance",,,$C$4,,K$9,$E114,$C$8,,,,,,,,,,,,,$C$5)</t>
  </si>
  <si>
    <t>=GL("Cell","Balance",,,$C$4,,L$9,$E114,$C$8,,,,,,,,,,,,,$C$5)</t>
  </si>
  <si>
    <t>=GL("Cell","Balance",,,$C$4,,M$9,$E114,$C$8,,,,,,,,,,,,,$C$5)</t>
  </si>
  <si>
    <t>=GL("Cell","AccountName",,,,,$C$6,$E115,$C$8)</t>
  </si>
  <si>
    <t>=GL("Cell","Balance",,,$C$4,,G$9,$E115,$C$8,,,,,,,,,,,,,$C$5)</t>
  </si>
  <si>
    <t>=GL("Cell","Balance",,,$C$4,,H$9,$E115,$C$8,,,,,,,,,,,,,$C$5)</t>
  </si>
  <si>
    <t>=GL("Cell","Balance",,,$C$4,,I$9,$E115,$C$8,,,,,,,,,,,,,$C$5)</t>
  </si>
  <si>
    <t>=GL("Cell","Balance",,,$C$4,,J$9,$E115,$C$8,,,,,,,,,,,,,$C$5)</t>
  </si>
  <si>
    <t>=GL("Cell","Balance",,,$C$4,,K$9,$E115,$C$8,,,,,,,,,,,,,$C$5)</t>
  </si>
  <si>
    <t>=GL("Cell","Balance",,,$C$4,,L$9,$E115,$C$8,,,,,,,,,,,,,$C$5)</t>
  </si>
  <si>
    <t>=GL("Cell","Balance",,,$C$4,,M$9,$E115,$C$8,,,,,,,,,,,,,$C$5)</t>
  </si>
  <si>
    <t>=GL("Cell","AccountName",,,,,$C$6,$E116,$C$8)</t>
  </si>
  <si>
    <t>=GL("Cell","Balance",,,$C$4,,G$9,$E116,$C$8,,,,,,,,,,,,,$C$5)</t>
  </si>
  <si>
    <t>=GL("Cell","Balance",,,$C$4,,H$9,$E116,$C$8,,,,,,,,,,,,,$C$5)</t>
  </si>
  <si>
    <t>=GL("Cell","Balance",,,$C$4,,I$9,$E116,$C$8,,,,,,,,,,,,,$C$5)</t>
  </si>
  <si>
    <t>=GL("Cell","Balance",,,$C$4,,J$9,$E116,$C$8,,,,,,,,,,,,,$C$5)</t>
  </si>
  <si>
    <t>=GL("Cell","Balance",,,$C$4,,K$9,$E116,$C$8,,,,,,,,,,,,,$C$5)</t>
  </si>
  <si>
    <t>=GL("Cell","Balance",,,$C$4,,L$9,$E116,$C$8,,,,,,,,,,,,,$C$5)</t>
  </si>
  <si>
    <t>=GL("Cell","Balance",,,$C$4,,M$9,$E116,$C$8,,,,,,,,,,,,,$C$5)</t>
  </si>
  <si>
    <t>=GL("Cell","AccountName",,,,,$C$6,$E117,$C$8)</t>
  </si>
  <si>
    <t>=GL("Cell","Balance",,,$C$4,,G$9,$E117,$C$8,,,,,,,,,,,,,$C$5)</t>
  </si>
  <si>
    <t>=GL("Cell","Balance",,,$C$4,,H$9,$E117,$C$8,,,,,,,,,,,,,$C$5)</t>
  </si>
  <si>
    <t>=GL("Cell","Balance",,,$C$4,,I$9,$E117,$C$8,,,,,,,,,,,,,$C$5)</t>
  </si>
  <si>
    <t>=GL("Cell","Balance",,,$C$4,,J$9,$E117,$C$8,,,,,,,,,,,,,$C$5)</t>
  </si>
  <si>
    <t>=GL("Cell","Balance",,,$C$4,,K$9,$E117,$C$8,,,,,,,,,,,,,$C$5)</t>
  </si>
  <si>
    <t>=GL("Cell","Balance",,,$C$4,,L$9,$E117,$C$8,,,,,,,,,,,,,$C$5)</t>
  </si>
  <si>
    <t>=GL("Cell","Balance",,,$C$4,,M$9,$E117,$C$8,,,,,,,,,,,,,$C$5)</t>
  </si>
  <si>
    <t>=GL("Cell","AccountName",,,,,$C$6,$E118,$C$8)</t>
  </si>
  <si>
    <t>=GL("Cell","Balance",,,$C$4,,G$9,$E118,$C$8,,,,,,,,,,,,,$C$5)</t>
  </si>
  <si>
    <t>=GL("Cell","Balance",,,$C$4,,H$9,$E118,$C$8,,,,,,,,,,,,,$C$5)</t>
  </si>
  <si>
    <t>=GL("Cell","Balance",,,$C$4,,I$9,$E118,$C$8,,,,,,,,,,,,,$C$5)</t>
  </si>
  <si>
    <t>=GL("Cell","Balance",,,$C$4,,J$9,$E118,$C$8,,,,,,,,,,,,,$C$5)</t>
  </si>
  <si>
    <t>=GL("Cell","Balance",,,$C$4,,K$9,$E118,$C$8,,,,,,,,,,,,,$C$5)</t>
  </si>
  <si>
    <t>=GL("Cell","Balance",,,$C$4,,L$9,$E118,$C$8,,,,,,,,,,,,,$C$5)</t>
  </si>
  <si>
    <t>=GL("Cell","Balance",,,$C$4,,M$9,$E118,$C$8,,,,,,,,,,,,,$C$5)</t>
  </si>
  <si>
    <t>=GL("Cell","AccountName",,,,,$C$6,$E119,$C$8)</t>
  </si>
  <si>
    <t>=GL("Cell","Balance",,,$C$4,,G$9,$E119,$C$8,,,,,,,,,,,,,$C$5)</t>
  </si>
  <si>
    <t>=GL("Cell","Balance",,,$C$4,,H$9,$E119,$C$8,,,,,,,,,,,,,$C$5)</t>
  </si>
  <si>
    <t>=GL("Cell","Balance",,,$C$4,,I$9,$E119,$C$8,,,,,,,,,,,,,$C$5)</t>
  </si>
  <si>
    <t>=GL("Cell","Balance",,,$C$4,,J$9,$E119,$C$8,,,,,,,,,,,,,$C$5)</t>
  </si>
  <si>
    <t>=GL("Cell","Balance",,,$C$4,,K$9,$E119,$C$8,,,,,,,,,,,,,$C$5)</t>
  </si>
  <si>
    <t>=GL("Cell","Balance",,,$C$4,,L$9,$E119,$C$8,,,,,,,,,,,,,$C$5)</t>
  </si>
  <si>
    <t>=GL("Cell","Balance",,,$C$4,,M$9,$E119,$C$8,,,,,,,,,,,,,$C$5)</t>
  </si>
  <si>
    <t>=GL("Cell","AccountName",,,,,$C$6,$E120,$C$8)</t>
  </si>
  <si>
    <t>=GL("Cell","Balance",,,$C$4,,G$9,$E120,$C$8,,,,,,,,,,,,,$C$5)</t>
  </si>
  <si>
    <t>=GL("Cell","Balance",,,$C$4,,H$9,$E120,$C$8,,,,,,,,,,,,,$C$5)</t>
  </si>
  <si>
    <t>=GL("Cell","Balance",,,$C$4,,I$9,$E120,$C$8,,,,,,,,,,,,,$C$5)</t>
  </si>
  <si>
    <t>=GL("Cell","Balance",,,$C$4,,J$9,$E120,$C$8,,,,,,,,,,,,,$C$5)</t>
  </si>
  <si>
    <t>=GL("Cell","Balance",,,$C$4,,K$9,$E120,$C$8,,,,,,,,,,,,,$C$5)</t>
  </si>
  <si>
    <t>=GL("Cell","Balance",,,$C$4,,L$9,$E120,$C$8,,,,,,,,,,,,,$C$5)</t>
  </si>
  <si>
    <t>=GL("Cell","Balance",,,$C$4,,M$9,$E120,$C$8,,,,,,,,,,,,,$C$5)</t>
  </si>
  <si>
    <t>=GL("Cell","AccountName",,,,,$C$6,$E121,$C$8)</t>
  </si>
  <si>
    <t>=GL("Cell","Balance",,,$C$4,,G$9,$E121,$C$8,,,,,,,,,,,,,$C$5)</t>
  </si>
  <si>
    <t>=GL("Cell","Balance",,,$C$4,,H$9,$E121,$C$8,,,,,,,,,,,,,$C$5)</t>
  </si>
  <si>
    <t>=GL("Cell","Balance",,,$C$4,,I$9,$E121,$C$8,,,,,,,,,,,,,$C$5)</t>
  </si>
  <si>
    <t>=GL("Cell","Balance",,,$C$4,,J$9,$E121,$C$8,,,,,,,,,,,,,$C$5)</t>
  </si>
  <si>
    <t>=GL("Cell","Balance",,,$C$4,,K$9,$E121,$C$8,,,,,,,,,,,,,$C$5)</t>
  </si>
  <si>
    <t>=GL("Cell","Balance",,,$C$4,,L$9,$E121,$C$8,,,,,,,,,,,,,$C$5)</t>
  </si>
  <si>
    <t>=GL("Cell","Balance",,,$C$4,,M$9,$E121,$C$8,,,,,,,,,,,,,$C$5)</t>
  </si>
  <si>
    <t>=GL("Cell","AccountName",,,,,$C$6,$E122,$C$8)</t>
  </si>
  <si>
    <t>=GL("Cell","Balance",,,$C$4,,G$9,$E122,$C$8,,,,,,,,,,,,,$C$5)</t>
  </si>
  <si>
    <t>=GL("Cell","Balance",,,$C$4,,H$9,$E122,$C$8,,,,,,,,,,,,,$C$5)</t>
  </si>
  <si>
    <t>=GL("Cell","Balance",,,$C$4,,I$9,$E122,$C$8,,,,,,,,,,,,,$C$5)</t>
  </si>
  <si>
    <t>=GL("Cell","Balance",,,$C$4,,J$9,$E122,$C$8,,,,,,,,,,,,,$C$5)</t>
  </si>
  <si>
    <t>=GL("Cell","Balance",,,$C$4,,K$9,$E122,$C$8,,,,,,,,,,,,,$C$5)</t>
  </si>
  <si>
    <t>=GL("Cell","Balance",,,$C$4,,L$9,$E122,$C$8,,,,,,,,,,,,,$C$5)</t>
  </si>
  <si>
    <t>=GL("Cell","Balance",,,$C$4,,M$9,$E122,$C$8,,,,,,,,,,,,,$C$5)</t>
  </si>
  <si>
    <t>=GL("Cell","AccountName",,,,,$C$6,$E123,$C$8)</t>
  </si>
  <si>
    <t>=GL("Cell","Balance",,,$C$4,,G$9,$E123,$C$8,,,,,,,,,,,,,$C$5)</t>
  </si>
  <si>
    <t>=GL("Cell","Balance",,,$C$4,,H$9,$E123,$C$8,,,,,,,,,,,,,$C$5)</t>
  </si>
  <si>
    <t>=GL("Cell","Balance",,,$C$4,,I$9,$E123,$C$8,,,,,,,,,,,,,$C$5)</t>
  </si>
  <si>
    <t>=GL("Cell","Balance",,,$C$4,,J$9,$E123,$C$8,,,,,,,,,,,,,$C$5)</t>
  </si>
  <si>
    <t>=GL("Cell","Balance",,,$C$4,,K$9,$E123,$C$8,,,,,,,,,,,,,$C$5)</t>
  </si>
  <si>
    <t>=GL("Cell","Balance",,,$C$4,,L$9,$E123,$C$8,,,,,,,,,,,,,$C$5)</t>
  </si>
  <si>
    <t>=GL("Cell","Balance",,,$C$4,,M$9,$E123,$C$8,,,,,,,,,,,,,$C$5)</t>
  </si>
  <si>
    <t>=GL("Cell","AccountName",,,,,$C$6,$E124,$C$8)</t>
  </si>
  <si>
    <t>=GL("Cell","Balance",,,$C$4,,G$9,$E124,$C$8,,,,,,,,,,,,,$C$5)</t>
  </si>
  <si>
    <t>=GL("Cell","Balance",,,$C$4,,H$9,$E124,$C$8,,,,,,,,,,,,,$C$5)</t>
  </si>
  <si>
    <t>=GL("Cell","Balance",,,$C$4,,I$9,$E124,$C$8,,,,,,,,,,,,,$C$5)</t>
  </si>
  <si>
    <t>=GL("Cell","Balance",,,$C$4,,J$9,$E124,$C$8,,,,,,,,,,,,,$C$5)</t>
  </si>
  <si>
    <t>=GL("Cell","Balance",,,$C$4,,K$9,$E124,$C$8,,,,,,,,,,,,,$C$5)</t>
  </si>
  <si>
    <t>=GL("Cell","Balance",,,$C$4,,L$9,$E124,$C$8,,,,,,,,,,,,,$C$5)</t>
  </si>
  <si>
    <t>=GL("Cell","Balance",,,$C$4,,M$9,$E124,$C$8,,,,,,,,,,,,,$C$5)</t>
  </si>
  <si>
    <t>=GL("Cell","AccountName",,,,,$C$6,$E125,$C$8)</t>
  </si>
  <si>
    <t>=GL("Cell","Balance",,,$C$4,,G$9,$E125,$C$8,,,,,,,,,,,,,$C$5)</t>
  </si>
  <si>
    <t>=GL("Cell","Balance",,,$C$4,,H$9,$E125,$C$8,,,,,,,,,,,,,$C$5)</t>
  </si>
  <si>
    <t>=GL("Cell","Balance",,,$C$4,,I$9,$E125,$C$8,,,,,,,,,,,,,$C$5)</t>
  </si>
  <si>
    <t>=GL("Cell","Balance",,,$C$4,,J$9,$E125,$C$8,,,,,,,,,,,,,$C$5)</t>
  </si>
  <si>
    <t>=GL("Cell","Balance",,,$C$4,,K$9,$E125,$C$8,,,,,,,,,,,,,$C$5)</t>
  </si>
  <si>
    <t>=GL("Cell","Balance",,,$C$4,,L$9,$E125,$C$8,,,,,,,,,,,,,$C$5)</t>
  </si>
  <si>
    <t>=GL("Cell","Balance",,,$C$4,,M$9,$E125,$C$8,,,,,,,,,,,,,$C$5)</t>
  </si>
  <si>
    <t>=GL("Cell","AccountName",,,,,$C$6,$E126,$C$8)</t>
  </si>
  <si>
    <t>=GL("Cell","Balance",,,$C$4,,G$9,$E126,$C$8,,,,,,,,,,,,,$C$5)</t>
  </si>
  <si>
    <t>=GL("Cell","Balance",,,$C$4,,H$9,$E126,$C$8,,,,,,,,,,,,,$C$5)</t>
  </si>
  <si>
    <t>=GL("Cell","Balance",,,$C$4,,I$9,$E126,$C$8,,,,,,,,,,,,,$C$5)</t>
  </si>
  <si>
    <t>=GL("Cell","Balance",,,$C$4,,J$9,$E126,$C$8,,,,,,,,,,,,,$C$5)</t>
  </si>
  <si>
    <t>=GL("Cell","Balance",,,$C$4,,K$9,$E126,$C$8,,,,,,,,,,,,,$C$5)</t>
  </si>
  <si>
    <t>=GL("Cell","Balance",,,$C$4,,L$9,$E126,$C$8,,,,,,,,,,,,,$C$5)</t>
  </si>
  <si>
    <t>=GL("Cell","Balance",,,$C$4,,M$9,$E126,$C$8,,,,,,,,,,,,,$C$5)</t>
  </si>
  <si>
    <t>=GL("Cell","AccountName",,,,,$C$6,$E127,$C$8)</t>
  </si>
  <si>
    <t>=GL("Cell","Balance",,,$C$4,,G$9,$E127,$C$8,,,,,,,,,,,,,$C$5)</t>
  </si>
  <si>
    <t>=GL("Cell","Balance",,,$C$4,,H$9,$E127,$C$8,,,,,,,,,,,,,$C$5)</t>
  </si>
  <si>
    <t>=GL("Cell","Balance",,,$C$4,,I$9,$E127,$C$8,,,,,,,,,,,,,$C$5)</t>
  </si>
  <si>
    <t>=GL("Cell","Balance",,,$C$4,,J$9,$E127,$C$8,,,,,,,,,,,,,$C$5)</t>
  </si>
  <si>
    <t>=GL("Cell","Balance",,,$C$4,,K$9,$E127,$C$8,,,,,,,,,,,,,$C$5)</t>
  </si>
  <si>
    <t>=GL("Cell","Balance",,,$C$4,,L$9,$E127,$C$8,,,,,,,,,,,,,$C$5)</t>
  </si>
  <si>
    <t>=GL("Cell","Balance",,,$C$4,,M$9,$E127,$C$8,,,,,,,,,,,,,$C$5)</t>
  </si>
  <si>
    <t>=GL("Cell","AccountName",,,,,$C$6,$E128,$C$8)</t>
  </si>
  <si>
    <t>=GL("Cell","Balance",,,$C$4,,G$9,$E128,$C$8,,,,,,,,,,,,,$C$5)</t>
  </si>
  <si>
    <t>=GL("Cell","Balance",,,$C$4,,H$9,$E128,$C$8,,,,,,,,,,,,,$C$5)</t>
  </si>
  <si>
    <t>=GL("Cell","Balance",,,$C$4,,I$9,$E128,$C$8,,,,,,,,,,,,,$C$5)</t>
  </si>
  <si>
    <t>=GL("Cell","Balance",,,$C$4,,J$9,$E128,$C$8,,,,,,,,,,,,,$C$5)</t>
  </si>
  <si>
    <t>=GL("Cell","Balance",,,$C$4,,K$9,$E128,$C$8,,,,,,,,,,,,,$C$5)</t>
  </si>
  <si>
    <t>=GL("Cell","Balance",,,$C$4,,L$9,$E128,$C$8,,,,,,,,,,,,,$C$5)</t>
  </si>
  <si>
    <t>=GL("Cell","Balance",,,$C$4,,M$9,$E128,$C$8,,,,,,,,,,,,,$C$5)</t>
  </si>
  <si>
    <t>=GL("Cell","AccountName",,,,,$C$6,$E129,$C$8)</t>
  </si>
  <si>
    <t>=GL("Cell","Balance",,,$C$4,,G$9,$E129,$C$8,,,,,,,,,,,,,$C$5)</t>
  </si>
  <si>
    <t>=GL("Cell","Balance",,,$C$4,,H$9,$E129,$C$8,,,,,,,,,,,,,$C$5)</t>
  </si>
  <si>
    <t>=GL("Cell","Balance",,,$C$4,,I$9,$E129,$C$8,,,,,,,,,,,,,$C$5)</t>
  </si>
  <si>
    <t>=GL("Cell","Balance",,,$C$4,,J$9,$E129,$C$8,,,,,,,,,,,,,$C$5)</t>
  </si>
  <si>
    <t>=GL("Cell","Balance",,,$C$4,,K$9,$E129,$C$8,,,,,,,,,,,,,$C$5)</t>
  </si>
  <si>
    <t>=GL("Cell","Balance",,,$C$4,,L$9,$E129,$C$8,,,,,,,,,,,,,$C$5)</t>
  </si>
  <si>
    <t>=GL("Cell","Balance",,,$C$4,,M$9,$E129,$C$8,,,,,,,,,,,,,$C$5)</t>
  </si>
  <si>
    <t>=GL("Cell","AccountName",,,,,$C$6,$E130,$C$8)</t>
  </si>
  <si>
    <t>=GL("Cell","Balance",,,$C$4,,G$9,$E130,$C$8,,,,,,,,,,,,,$C$5)</t>
  </si>
  <si>
    <t>=GL("Cell","Balance",,,$C$4,,H$9,$E130,$C$8,,,,,,,,,,,,,$C$5)</t>
  </si>
  <si>
    <t>=GL("Cell","Balance",,,$C$4,,I$9,$E130,$C$8,,,,,,,,,,,,,$C$5)</t>
  </si>
  <si>
    <t>=GL("Cell","Balance",,,$C$4,,J$9,$E130,$C$8,,,,,,,,,,,,,$C$5)</t>
  </si>
  <si>
    <t>=GL("Cell","Balance",,,$C$4,,K$9,$E130,$C$8,,,,,,,,,,,,,$C$5)</t>
  </si>
  <si>
    <t>=GL("Cell","Balance",,,$C$4,,L$9,$E130,$C$8,,,,,,,,,,,,,$C$5)</t>
  </si>
  <si>
    <t>=GL("Cell","Balance",,,$C$4,,M$9,$E130,$C$8,,,,,,,,,,,,,$C$5)</t>
  </si>
  <si>
    <t>=GL("Cell","AccountName",,,,,$C$6,$E131,$C$8)</t>
  </si>
  <si>
    <t>=GL("Cell","Balance",,,$C$4,,G$9,$E131,$C$8,,,,,,,,,,,,,$C$5)</t>
  </si>
  <si>
    <t>=GL("Cell","Balance",,,$C$4,,H$9,$E131,$C$8,,,,,,,,,,,,,$C$5)</t>
  </si>
  <si>
    <t>=GL("Cell","Balance",,,$C$4,,I$9,$E131,$C$8,,,,,,,,,,,,,$C$5)</t>
  </si>
  <si>
    <t>=GL("Cell","Balance",,,$C$4,,J$9,$E131,$C$8,,,,,,,,,,,,,$C$5)</t>
  </si>
  <si>
    <t>=GL("Cell","Balance",,,$C$4,,K$9,$E131,$C$8,,,,,,,,,,,,,$C$5)</t>
  </si>
  <si>
    <t>=GL("Cell","Balance",,,$C$4,,L$9,$E131,$C$8,,,,,,,,,,,,,$C$5)</t>
  </si>
  <si>
    <t>=GL("Cell","Balance",,,$C$4,,M$9,$E131,$C$8,,,,,,,,,,,,,$C$5)</t>
  </si>
  <si>
    <t>=GL("Cell","AccountName",,,,,$C$6,$E132,$C$8)</t>
  </si>
  <si>
    <t>=GL("Cell","Balance",,,$C$4,,G$9,$E132,$C$8,,,,,,,,,,,,,$C$5)</t>
  </si>
  <si>
    <t>=GL("Cell","Balance",,,$C$4,,H$9,$E132,$C$8,,,,,,,,,,,,,$C$5)</t>
  </si>
  <si>
    <t>=GL("Cell","Balance",,,$C$4,,I$9,$E132,$C$8,,,,,,,,,,,,,$C$5)</t>
  </si>
  <si>
    <t>=GL("Cell","Balance",,,$C$4,,J$9,$E132,$C$8,,,,,,,,,,,,,$C$5)</t>
  </si>
  <si>
    <t>=GL("Cell","Balance",,,$C$4,,K$9,$E132,$C$8,,,,,,,,,,,,,$C$5)</t>
  </si>
  <si>
    <t>=GL("Cell","Balance",,,$C$4,,L$9,$E132,$C$8,,,,,,,,,,,,,$C$5)</t>
  </si>
  <si>
    <t>=GL("Cell","Balance",,,$C$4,,M$9,$E132,$C$8,,,,,,,,,,,,,$C$5)</t>
  </si>
  <si>
    <t>=GL("Cell","AccountName",,,,,$C$6,$E133,$C$8)</t>
  </si>
  <si>
    <t>=GL("Cell","Balance",,,$C$4,,G$9,$E133,$C$8,,,,,,,,,,,,,$C$5)</t>
  </si>
  <si>
    <t>=GL("Cell","Balance",,,$C$4,,H$9,$E133,$C$8,,,,,,,,,,,,,$C$5)</t>
  </si>
  <si>
    <t>=GL("Cell","Balance",,,$C$4,,I$9,$E133,$C$8,,,,,,,,,,,,,$C$5)</t>
  </si>
  <si>
    <t>=GL("Cell","Balance",,,$C$4,,J$9,$E133,$C$8,,,,,,,,,,,,,$C$5)</t>
  </si>
  <si>
    <t>=GL("Cell","Balance",,,$C$4,,K$9,$E133,$C$8,,,,,,,,,,,,,$C$5)</t>
  </si>
  <si>
    <t>=GL("Cell","Balance",,,$C$4,,L$9,$E133,$C$8,,,,,,,,,,,,,$C$5)</t>
  </si>
  <si>
    <t>=GL("Cell","Balance",,,$C$4,,M$9,$E133,$C$8,,,,,,,,,,,,,$C$5)</t>
  </si>
  <si>
    <t>=GL("Cell","AccountName",,,,,$C$6,$E134,$C$8)</t>
  </si>
  <si>
    <t>=GL("Cell","Balance",,,$C$4,,G$9,$E134,$C$8,,,,,,,,,,,,,$C$5)</t>
  </si>
  <si>
    <t>=GL("Cell","Balance",,,$C$4,,H$9,$E134,$C$8,,,,,,,,,,,,,$C$5)</t>
  </si>
  <si>
    <t>=GL("Cell","Balance",,,$C$4,,I$9,$E134,$C$8,,,,,,,,,,,,,$C$5)</t>
  </si>
  <si>
    <t>=GL("Cell","Balance",,,$C$4,,J$9,$E134,$C$8,,,,,,,,,,,,,$C$5)</t>
  </si>
  <si>
    <t>=GL("Cell","Balance",,,$C$4,,K$9,$E134,$C$8,,,,,,,,,,,,,$C$5)</t>
  </si>
  <si>
    <t>=GL("Cell","Balance",,,$C$4,,L$9,$E134,$C$8,,,,,,,,,,,,,$C$5)</t>
  </si>
  <si>
    <t>=GL("Cell","Balance",,,$C$4,,M$9,$E134,$C$8,,,,,,,,,,,,,$C$5)</t>
  </si>
  <si>
    <t>=GL("Cell","AccountName",,,,,$C$6,$E135,$C$8)</t>
  </si>
  <si>
    <t>=GL("Cell","Balance",,,$C$4,,G$9,$E135,$C$8,,,,,,,,,,,,,$C$5)</t>
  </si>
  <si>
    <t>=GL("Cell","Balance",,,$C$4,,H$9,$E135,$C$8,,,,,,,,,,,,,$C$5)</t>
  </si>
  <si>
    <t>=GL("Cell","Balance",,,$C$4,,I$9,$E135,$C$8,,,,,,,,,,,,,$C$5)</t>
  </si>
  <si>
    <t>=GL("Cell","Balance",,,$C$4,,J$9,$E135,$C$8,,,,,,,,,,,,,$C$5)</t>
  </si>
  <si>
    <t>=GL("Cell","Balance",,,$C$4,,K$9,$E135,$C$8,,,,,,,,,,,,,$C$5)</t>
  </si>
  <si>
    <t>=GL("Cell","Balance",,,$C$4,,L$9,$E135,$C$8,,,,,,,,,,,,,$C$5)</t>
  </si>
  <si>
    <t>=GL("Cell","Balance",,,$C$4,,M$9,$E135,$C$8,,,,,,,,,,,,,$C$5)</t>
  </si>
  <si>
    <t>=GL("Cell","AccountName",,,,,$C$6,$E136,$C$8)</t>
  </si>
  <si>
    <t>=GL("Cell","Balance",,,$C$4,,G$9,$E136,$C$8,,,,,,,,,,,,,$C$5)</t>
  </si>
  <si>
    <t>=GL("Cell","Balance",,,$C$4,,H$9,$E136,$C$8,,,,,,,,,,,,,$C$5)</t>
  </si>
  <si>
    <t>=GL("Cell","Balance",,,$C$4,,I$9,$E136,$C$8,,,,,,,,,,,,,$C$5)</t>
  </si>
  <si>
    <t>=GL("Cell","Balance",,,$C$4,,J$9,$E136,$C$8,,,,,,,,,,,,,$C$5)</t>
  </si>
  <si>
    <t>=GL("Cell","Balance",,,$C$4,,K$9,$E136,$C$8,,,,,,,,,,,,,$C$5)</t>
  </si>
  <si>
    <t>=GL("Cell","Balance",,,$C$4,,L$9,$E136,$C$8,,,,,,,,,,,,,$C$5)</t>
  </si>
  <si>
    <t>=GL("Cell","Balance",,,$C$4,,M$9,$E136,$C$8,,,,,,,,,,,,,$C$5)</t>
  </si>
  <si>
    <t>=GL("Cell","AccountName",,,,,$C$6,$E137,$C$8)</t>
  </si>
  <si>
    <t>=GL("Cell","Balance",,,$C$4,,G$9,$E137,$C$8,,,,,,,,,,,,,$C$5)</t>
  </si>
  <si>
    <t>=GL("Cell","Balance",,,$C$4,,H$9,$E137,$C$8,,,,,,,,,,,,,$C$5)</t>
  </si>
  <si>
    <t>=GL("Cell","Balance",,,$C$4,,I$9,$E137,$C$8,,,,,,,,,,,,,$C$5)</t>
  </si>
  <si>
    <t>=GL("Cell","Balance",,,$C$4,,J$9,$E137,$C$8,,,,,,,,,,,,,$C$5)</t>
  </si>
  <si>
    <t>=GL("Cell","Balance",,,$C$4,,K$9,$E137,$C$8,,,,,,,,,,,,,$C$5)</t>
  </si>
  <si>
    <t>=GL("Cell","Balance",,,$C$4,,L$9,$E137,$C$8,,,,,,,,,,,,,$C$5)</t>
  </si>
  <si>
    <t>=GL("Cell","Balance",,,$C$4,,M$9,$E137,$C$8,,,,,,,,,,,,,$C$5)</t>
  </si>
  <si>
    <t>=GL("Cell","AccountName",,,,,$C$6,$E138,$C$8)</t>
  </si>
  <si>
    <t>=GL("Cell","Balance",,,$C$4,,G$9,$E138,$C$8,,,,,,,,,,,,,$C$5)</t>
  </si>
  <si>
    <t>=GL("Cell","Balance",,,$C$4,,H$9,$E138,$C$8,,,,,,,,,,,,,$C$5)</t>
  </si>
  <si>
    <t>=GL("Cell","Balance",,,$C$4,,I$9,$E138,$C$8,,,,,,,,,,,,,$C$5)</t>
  </si>
  <si>
    <t>=GL("Cell","Balance",,,$C$4,,J$9,$E138,$C$8,,,,,,,,,,,,,$C$5)</t>
  </si>
  <si>
    <t>=GL("Cell","Balance",,,$C$4,,K$9,$E138,$C$8,,,,,,,,,,,,,$C$5)</t>
  </si>
  <si>
    <t>=GL("Cell","Balance",,,$C$4,,L$9,$E138,$C$8,,,,,,,,,,,,,$C$5)</t>
  </si>
  <si>
    <t>=GL("Cell","Balance",,,$C$4,,M$9,$E138,$C$8,,,,,,,,,,,,,$C$5)</t>
  </si>
  <si>
    <t>=GL("Cell","AccountName",,,,,$C$6,$E139,$C$8)</t>
  </si>
  <si>
    <t>=GL("Cell","Balance",,,$C$4,,G$9,$E139,$C$8,,,,,,,,,,,,,$C$5)</t>
  </si>
  <si>
    <t>=GL("Cell","Balance",,,$C$4,,H$9,$E139,$C$8,,,,,,,,,,,,,$C$5)</t>
  </si>
  <si>
    <t>=GL("Cell","Balance",,,$C$4,,I$9,$E139,$C$8,,,,,,,,,,,,,$C$5)</t>
  </si>
  <si>
    <t>=GL("Cell","Balance",,,$C$4,,J$9,$E139,$C$8,,,,,,,,,,,,,$C$5)</t>
  </si>
  <si>
    <t>=GL("Cell","Balance",,,$C$4,,K$9,$E139,$C$8,,,,,,,,,,,,,$C$5)</t>
  </si>
  <si>
    <t>=GL("Cell","Balance",,,$C$4,,L$9,$E139,$C$8,,,,,,,,,,,,,$C$5)</t>
  </si>
  <si>
    <t>=GL("Cell","Balance",,,$C$4,,M$9,$E139,$C$8,,,,,,,,,,,,,$C$5)</t>
  </si>
  <si>
    <t>=GL("Cell","AccountName",,,,,$C$6,$E140,$C$8)</t>
  </si>
  <si>
    <t>=GL("Cell","Balance",,,$C$4,,G$9,$E140,$C$8,,,,,,,,,,,,,$C$5)</t>
  </si>
  <si>
    <t>=GL("Cell","Balance",,,$C$4,,H$9,$E140,$C$8,,,,,,,,,,,,,$C$5)</t>
  </si>
  <si>
    <t>=GL("Cell","Balance",,,$C$4,,I$9,$E140,$C$8,,,,,,,,,,,,,$C$5)</t>
  </si>
  <si>
    <t>=GL("Cell","Balance",,,$C$4,,J$9,$E140,$C$8,,,,,,,,,,,,,$C$5)</t>
  </si>
  <si>
    <t>=GL("Cell","Balance",,,$C$4,,K$9,$E140,$C$8,,,,,,,,,,,,,$C$5)</t>
  </si>
  <si>
    <t>=GL("Cell","Balance",,,$C$4,,L$9,$E140,$C$8,,,,,,,,,,,,,$C$5)</t>
  </si>
  <si>
    <t>=GL("Cell","Balance",,,$C$4,,M$9,$E140,$C$8,,,,,,,,,,,,,$C$5)</t>
  </si>
  <si>
    <t>=GL("Cell","AccountName",,,,,$C$6,$E141,$C$8)</t>
  </si>
  <si>
    <t>=GL("Cell","Balance",,,$C$4,,G$9,$E141,$C$8,,,,,,,,,,,,,$C$5)</t>
  </si>
  <si>
    <t>=GL("Cell","Balance",,,$C$4,,H$9,$E141,$C$8,,,,,,,,,,,,,$C$5)</t>
  </si>
  <si>
    <t>=GL("Cell","Balance",,,$C$4,,I$9,$E141,$C$8,,,,,,,,,,,,,$C$5)</t>
  </si>
  <si>
    <t>=GL("Cell","Balance",,,$C$4,,J$9,$E141,$C$8,,,,,,,,,,,,,$C$5)</t>
  </si>
  <si>
    <t>=GL("Cell","Balance",,,$C$4,,K$9,$E141,$C$8,,,,,,,,,,,,,$C$5)</t>
  </si>
  <si>
    <t>=GL("Cell","Balance",,,$C$4,,L$9,$E141,$C$8,,,,,,,,,,,,,$C$5)</t>
  </si>
  <si>
    <t>=GL("Cell","Balance",,,$C$4,,M$9,$E141,$C$8,,,,,,,,,,,,,$C$5)</t>
  </si>
  <si>
    <t>=GL("Cell","AccountName",,,,,$C$6,$E142,$C$8)</t>
  </si>
  <si>
    <t>=GL("Cell","Balance",,,$C$4,,G$9,$E142,$C$8,,,,,,,,,,,,,$C$5)</t>
  </si>
  <si>
    <t>=GL("Cell","Balance",,,$C$4,,H$9,$E142,$C$8,,,,,,,,,,,,,$C$5)</t>
  </si>
  <si>
    <t>=GL("Cell","Balance",,,$C$4,,I$9,$E142,$C$8,,,,,,,,,,,,,$C$5)</t>
  </si>
  <si>
    <t>=GL("Cell","Balance",,,$C$4,,J$9,$E142,$C$8,,,,,,,,,,,,,$C$5)</t>
  </si>
  <si>
    <t>=GL("Cell","Balance",,,$C$4,,K$9,$E142,$C$8,,,,,,,,,,,,,$C$5)</t>
  </si>
  <si>
    <t>=GL("Cell","Balance",,,$C$4,,L$9,$E142,$C$8,,,,,,,,,,,,,$C$5)</t>
  </si>
  <si>
    <t>=GL("Cell","Balance",,,$C$4,,M$9,$E142,$C$8,,,,,,,,,,,,,$C$5)</t>
  </si>
  <si>
    <t>=GL("Cell","AccountName",,,,,$C$6,$E143,$C$8)</t>
  </si>
  <si>
    <t>=GL("Cell","Balance",,,$C$4,,G$9,$E143,$C$8,,,,,,,,,,,,,$C$5)</t>
  </si>
  <si>
    <t>=GL("Cell","Balance",,,$C$4,,H$9,$E143,$C$8,,,,,,,,,,,,,$C$5)</t>
  </si>
  <si>
    <t>=GL("Cell","Balance",,,$C$4,,I$9,$E143,$C$8,,,,,,,,,,,,,$C$5)</t>
  </si>
  <si>
    <t>=GL("Cell","Balance",,,$C$4,,J$9,$E143,$C$8,,,,,,,,,,,,,$C$5)</t>
  </si>
  <si>
    <t>=GL("Cell","Balance",,,$C$4,,K$9,$E143,$C$8,,,,,,,,,,,,,$C$5)</t>
  </si>
  <si>
    <t>=GL("Cell","Balance",,,$C$4,,L$9,$E143,$C$8,,,,,,,,,,,,,$C$5)</t>
  </si>
  <si>
    <t>=GL("Cell","Balance",,,$C$4,,M$9,$E143,$C$8,,,,,,,,,,,,,$C$5)</t>
  </si>
  <si>
    <t>=GL("Cell","AccountName",,,,,$C$6,$E144,$C$8)</t>
  </si>
  <si>
    <t>=GL("Cell","Balance",,,$C$4,,G$9,$E144,$C$8,,,,,,,,,,,,,$C$5)</t>
  </si>
  <si>
    <t>=GL("Cell","Balance",,,$C$4,,H$9,$E144,$C$8,,,,,,,,,,,,,$C$5)</t>
  </si>
  <si>
    <t>=GL("Cell","Balance",,,$C$4,,I$9,$E144,$C$8,,,,,,,,,,,,,$C$5)</t>
  </si>
  <si>
    <t>=GL("Cell","Balance",,,$C$4,,J$9,$E144,$C$8,,,,,,,,,,,,,$C$5)</t>
  </si>
  <si>
    <t>=GL("Cell","Balance",,,$C$4,,K$9,$E144,$C$8,,,,,,,,,,,,,$C$5)</t>
  </si>
  <si>
    <t>=GL("Cell","Balance",,,$C$4,,L$9,$E144,$C$8,,,,,,,,,,,,,$C$5)</t>
  </si>
  <si>
    <t>=GL("Cell","Balance",,,$C$4,,M$9,$E144,$C$8,,,,,,,,,,,,,$C$5)</t>
  </si>
  <si>
    <t>=GL("Cell","AccountName",,,,,$C$6,$E145,$C$8)</t>
  </si>
  <si>
    <t>=GL("Cell","Balance",,,$C$4,,G$9,$E145,$C$8,,,,,,,,,,,,,$C$5)</t>
  </si>
  <si>
    <t>=GL("Cell","Balance",,,$C$4,,H$9,$E145,$C$8,,,,,,,,,,,,,$C$5)</t>
  </si>
  <si>
    <t>=GL("Cell","Balance",,,$C$4,,I$9,$E145,$C$8,,,,,,,,,,,,,$C$5)</t>
  </si>
  <si>
    <t>=GL("Cell","Balance",,,$C$4,,J$9,$E145,$C$8,,,,,,,,,,,,,$C$5)</t>
  </si>
  <si>
    <t>=GL("Cell","Balance",,,$C$4,,K$9,$E145,$C$8,,,,,,,,,,,,,$C$5)</t>
  </si>
  <si>
    <t>=GL("Cell","Balance",,,$C$4,,L$9,$E145,$C$8,,,,,,,,,,,,,$C$5)</t>
  </si>
  <si>
    <t>=GL("Cell","Balance",,,$C$4,,M$9,$E145,$C$8,,,,,,,,,,,,,$C$5)</t>
  </si>
  <si>
    <t>=GL("Cell","AccountName",,,,,$C$6,$E146,$C$8)</t>
  </si>
  <si>
    <t>=GL("Cell","Balance",,,$C$4,,G$9,$E146,$C$8,,,,,,,,,,,,,$C$5)</t>
  </si>
  <si>
    <t>=GL("Cell","Balance",,,$C$4,,H$9,$E146,$C$8,,,,,,,,,,,,,$C$5)</t>
  </si>
  <si>
    <t>=GL("Cell","Balance",,,$C$4,,I$9,$E146,$C$8,,,,,,,,,,,,,$C$5)</t>
  </si>
  <si>
    <t>=GL("Cell","Balance",,,$C$4,,J$9,$E146,$C$8,,,,,,,,,,,,,$C$5)</t>
  </si>
  <si>
    <t>=GL("Cell","Balance",,,$C$4,,K$9,$E146,$C$8,,,,,,,,,,,,,$C$5)</t>
  </si>
  <si>
    <t>=GL("Cell","Balance",,,$C$4,,L$9,$E146,$C$8,,,,,,,,,,,,,$C$5)</t>
  </si>
  <si>
    <t>=GL("Cell","Balance",,,$C$4,,M$9,$E146,$C$8,,,,,,,,,,,,,$C$5)</t>
  </si>
  <si>
    <t>=GL("Cell","AccountName",,,,,$C$6,$E147,$C$8)</t>
  </si>
  <si>
    <t>=GL("Cell","Balance",,,$C$4,,G$9,$E147,$C$8,,,,,,,,,,,,,$C$5)</t>
  </si>
  <si>
    <t>=GL("Cell","Balance",,,$C$4,,H$9,$E147,$C$8,,,,,,,,,,,,,$C$5)</t>
  </si>
  <si>
    <t>=GL("Cell","Balance",,,$C$4,,I$9,$E147,$C$8,,,,,,,,,,,,,$C$5)</t>
  </si>
  <si>
    <t>=GL("Cell","Balance",,,$C$4,,J$9,$E147,$C$8,,,,,,,,,,,,,$C$5)</t>
  </si>
  <si>
    <t>=GL("Cell","Balance",,,$C$4,,K$9,$E147,$C$8,,,,,,,,,,,,,$C$5)</t>
  </si>
  <si>
    <t>=GL("Cell","Balance",,,$C$4,,L$9,$E147,$C$8,,,,,,,,,,,,,$C$5)</t>
  </si>
  <si>
    <t>=GL("Cell","Balance",,,$C$4,,M$9,$E147,$C$8,,,,,,,,,,,,,$C$5)</t>
  </si>
  <si>
    <t>=GL("Cell","AccountName",,,,,$C$6,$E148,$C$8)</t>
  </si>
  <si>
    <t>=GL("Cell","Balance",,,$C$4,,G$9,$E148,$C$8,,,,,,,,,,,,,$C$5)</t>
  </si>
  <si>
    <t>=GL("Cell","Balance",,,$C$4,,H$9,$E148,$C$8,,,,,,,,,,,,,$C$5)</t>
  </si>
  <si>
    <t>=GL("Cell","Balance",,,$C$4,,I$9,$E148,$C$8,,,,,,,,,,,,,$C$5)</t>
  </si>
  <si>
    <t>=GL("Cell","Balance",,,$C$4,,J$9,$E148,$C$8,,,,,,,,,,,,,$C$5)</t>
  </si>
  <si>
    <t>=GL("Cell","Balance",,,$C$4,,K$9,$E148,$C$8,,,,,,,,,,,,,$C$5)</t>
  </si>
  <si>
    <t>=GL("Cell","Balance",,,$C$4,,L$9,$E148,$C$8,,,,,,,,,,,,,$C$5)</t>
  </si>
  <si>
    <t>=GL("Cell","Balance",,,$C$4,,M$9,$E148,$C$8,,,,,,,,,,,,,$C$5)</t>
  </si>
  <si>
    <t>=GL("Cell","AccountName",,,,,$C$6,$E149,$C$8)</t>
  </si>
  <si>
    <t>=GL("Cell","Balance",,,$C$4,,G$9,$E149,$C$8,,,,,,,,,,,,,$C$5)</t>
  </si>
  <si>
    <t>=GL("Cell","Balance",,,$C$4,,H$9,$E149,$C$8,,,,,,,,,,,,,$C$5)</t>
  </si>
  <si>
    <t>=GL("Cell","Balance",,,$C$4,,I$9,$E149,$C$8,,,,,,,,,,,,,$C$5)</t>
  </si>
  <si>
    <t>=GL("Cell","Balance",,,$C$4,,J$9,$E149,$C$8,,,,,,,,,,,,,$C$5)</t>
  </si>
  <si>
    <t>=GL("Cell","Balance",,,$C$4,,K$9,$E149,$C$8,,,,,,,,,,,,,$C$5)</t>
  </si>
  <si>
    <t>=GL("Cell","Balance",,,$C$4,,L$9,$E149,$C$8,,,,,,,,,,,,,$C$5)</t>
  </si>
  <si>
    <t>=GL("Cell","Balance",,,$C$4,,M$9,$E149,$C$8,,,,,,,,,,,,,$C$5)</t>
  </si>
  <si>
    <t>=GL("Cell","AccountName",,,,,$C$6,$E150,$C$8)</t>
  </si>
  <si>
    <t>=GL("Cell","Balance",,,$C$4,,G$9,$E150,$C$8,,,,,,,,,,,,,$C$5)</t>
  </si>
  <si>
    <t>=GL("Cell","Balance",,,$C$4,,H$9,$E150,$C$8,,,,,,,,,,,,,$C$5)</t>
  </si>
  <si>
    <t>=GL("Cell","Balance",,,$C$4,,I$9,$E150,$C$8,,,,,,,,,,,,,$C$5)</t>
  </si>
  <si>
    <t>=GL("Cell","Balance",,,$C$4,,J$9,$E150,$C$8,,,,,,,,,,,,,$C$5)</t>
  </si>
  <si>
    <t>=GL("Cell","Balance",,,$C$4,,K$9,$E150,$C$8,,,,,,,,,,,,,$C$5)</t>
  </si>
  <si>
    <t>=GL("Cell","Balance",,,$C$4,,L$9,$E150,$C$8,,,,,,,,,,,,,$C$5)</t>
  </si>
  <si>
    <t>=GL("Cell","Balance",,,$C$4,,M$9,$E150,$C$8,,,,,,,,,,,,,$C$5)</t>
  </si>
  <si>
    <t>=GL("Cell","AccountName",,,,,$C$6,$E151,$C$8)</t>
  </si>
  <si>
    <t>=GL("Cell","Balance",,,$C$4,,G$9,$E151,$C$8,,,,,,,,,,,,,$C$5)</t>
  </si>
  <si>
    <t>=GL("Cell","Balance",,,$C$4,,H$9,$E151,$C$8,,,,,,,,,,,,,$C$5)</t>
  </si>
  <si>
    <t>=GL("Cell","Balance",,,$C$4,,I$9,$E151,$C$8,,,,,,,,,,,,,$C$5)</t>
  </si>
  <si>
    <t>=GL("Cell","Balance",,,$C$4,,J$9,$E151,$C$8,,,,,,,,,,,,,$C$5)</t>
  </si>
  <si>
    <t>=GL("Cell","Balance",,,$C$4,,K$9,$E151,$C$8,,,,,,,,,,,,,$C$5)</t>
  </si>
  <si>
    <t>=GL("Cell","Balance",,,$C$4,,L$9,$E151,$C$8,,,,,,,,,,,,,$C$5)</t>
  </si>
  <si>
    <t>=GL("Cell","Balance",,,$C$4,,M$9,$E151,$C$8,,,,,,,,,,,,,$C$5)</t>
  </si>
  <si>
    <t>=GL("Cell","AccountName",,,,,$C$6,$E152,$C$8)</t>
  </si>
  <si>
    <t>=GL("Cell","Balance",,,$C$4,,G$9,$E152,$C$8,,,,,,,,,,,,,$C$5)</t>
  </si>
  <si>
    <t>=GL("Cell","Balance",,,$C$4,,H$9,$E152,$C$8,,,,,,,,,,,,,$C$5)</t>
  </si>
  <si>
    <t>=GL("Cell","Balance",,,$C$4,,I$9,$E152,$C$8,,,,,,,,,,,,,$C$5)</t>
  </si>
  <si>
    <t>=GL("Cell","Balance",,,$C$4,,J$9,$E152,$C$8,,,,,,,,,,,,,$C$5)</t>
  </si>
  <si>
    <t>=GL("Cell","Balance",,,$C$4,,K$9,$E152,$C$8,,,,,,,,,,,,,$C$5)</t>
  </si>
  <si>
    <t>=GL("Cell","Balance",,,$C$4,,L$9,$E152,$C$8,,,,,,,,,,,,,$C$5)</t>
  </si>
  <si>
    <t>=GL("Cell","Balance",,,$C$4,,M$9,$E152,$C$8,,,,,,,,,,,,,$C$5)</t>
  </si>
  <si>
    <t>=GL("Cell","AccountName",,,,,$C$6,$E153,$C$8)</t>
  </si>
  <si>
    <t>=GL("Cell","Balance",,,$C$4,,G$9,$E153,$C$8,,,,,,,,,,,,,$C$5)</t>
  </si>
  <si>
    <t>=GL("Cell","Balance",,,$C$4,,H$9,$E153,$C$8,,,,,,,,,,,,,$C$5)</t>
  </si>
  <si>
    <t>=GL("Cell","Balance",,,$C$4,,I$9,$E153,$C$8,,,,,,,,,,,,,$C$5)</t>
  </si>
  <si>
    <t>=GL("Cell","Balance",,,$C$4,,J$9,$E153,$C$8,,,,,,,,,,,,,$C$5)</t>
  </si>
  <si>
    <t>=GL("Cell","Balance",,,$C$4,,K$9,$E153,$C$8,,,,,,,,,,,,,$C$5)</t>
  </si>
  <si>
    <t>=GL("Cell","Balance",,,$C$4,,L$9,$E153,$C$8,,,,,,,,,,,,,$C$5)</t>
  </si>
  <si>
    <t>=GL("Cell","Balance",,,$C$4,,M$9,$E153,$C$8,,,,,,,,,,,,,$C$5)</t>
  </si>
  <si>
    <t>=GL("Cell","AccountName",,,,,$C$6,$E154,$C$8)</t>
  </si>
  <si>
    <t>=GL("Cell","Balance",,,$C$4,,G$9,$E154,$C$8,,,,,,,,,,,,,$C$5)</t>
  </si>
  <si>
    <t>=GL("Cell","Balance",,,$C$4,,H$9,$E154,$C$8,,,,,,,,,,,,,$C$5)</t>
  </si>
  <si>
    <t>=GL("Cell","Balance",,,$C$4,,I$9,$E154,$C$8,,,,,,,,,,,,,$C$5)</t>
  </si>
  <si>
    <t>=GL("Cell","Balance",,,$C$4,,J$9,$E154,$C$8,,,,,,,,,,,,,$C$5)</t>
  </si>
  <si>
    <t>=GL("Cell","Balance",,,$C$4,,K$9,$E154,$C$8,,,,,,,,,,,,,$C$5)</t>
  </si>
  <si>
    <t>=GL("Cell","Balance",,,$C$4,,L$9,$E154,$C$8,,,,,,,,,,,,,$C$5)</t>
  </si>
  <si>
    <t>=GL("Cell","Balance",,,$C$4,,M$9,$E154,$C$8,,,,,,,,,,,,,$C$5)</t>
  </si>
  <si>
    <t>=GL("Cell","AccountName",,,,,$C$6,$E155,$C$8)</t>
  </si>
  <si>
    <t>=GL("Cell","Balance",,,$C$4,,G$9,$E155,$C$8,,,,,,,,,,,,,$C$5)</t>
  </si>
  <si>
    <t>=GL("Cell","Balance",,,$C$4,,H$9,$E155,$C$8,,,,,,,,,,,,,$C$5)</t>
  </si>
  <si>
    <t>=GL("Cell","Balance",,,$C$4,,I$9,$E155,$C$8,,,,,,,,,,,,,$C$5)</t>
  </si>
  <si>
    <t>=GL("Cell","Balance",,,$C$4,,J$9,$E155,$C$8,,,,,,,,,,,,,$C$5)</t>
  </si>
  <si>
    <t>=GL("Cell","Balance",,,$C$4,,K$9,$E155,$C$8,,,,,,,,,,,,,$C$5)</t>
  </si>
  <si>
    <t>=GL("Cell","Balance",,,$C$4,,L$9,$E155,$C$8,,,,,,,,,,,,,$C$5)</t>
  </si>
  <si>
    <t>=GL("Cell","Balance",,,$C$4,,M$9,$E155,$C$8,,,,,,,,,,,,,$C$5)</t>
  </si>
  <si>
    <t>=GL("Cell","AccountName",,,,,$C$6,$E156,$C$8)</t>
  </si>
  <si>
    <t>=GL("Cell","Balance",,,$C$4,,G$9,$E156,$C$8,,,,,,,,,,,,,$C$5)</t>
  </si>
  <si>
    <t>=GL("Cell","Balance",,,$C$4,,H$9,$E156,$C$8,,,,,,,,,,,,,$C$5)</t>
  </si>
  <si>
    <t>=GL("Cell","Balance",,,$C$4,,I$9,$E156,$C$8,,,,,,,,,,,,,$C$5)</t>
  </si>
  <si>
    <t>=GL("Cell","Balance",,,$C$4,,J$9,$E156,$C$8,,,,,,,,,,,,,$C$5)</t>
  </si>
  <si>
    <t>=GL("Cell","Balance",,,$C$4,,K$9,$E156,$C$8,,,,,,,,,,,,,$C$5)</t>
  </si>
  <si>
    <t>=GL("Cell","Balance",,,$C$4,,L$9,$E156,$C$8,,,,,,,,,,,,,$C$5)</t>
  </si>
  <si>
    <t>=GL("Cell","Balance",,,$C$4,,M$9,$E156,$C$8,,,,,,,,,,,,,$C$5)</t>
  </si>
  <si>
    <t>=GL("Cell","AccountName",,,,,$C$6,$E157,$C$8)</t>
  </si>
  <si>
    <t>=GL("Cell","Balance",,,$C$4,,G$9,$E157,$C$8,,,,,,,,,,,,,$C$5)</t>
  </si>
  <si>
    <t>=GL("Cell","Balance",,,$C$4,,H$9,$E157,$C$8,,,,,,,,,,,,,$C$5)</t>
  </si>
  <si>
    <t>=GL("Cell","Balance",,,$C$4,,I$9,$E157,$C$8,,,,,,,,,,,,,$C$5)</t>
  </si>
  <si>
    <t>=GL("Cell","Balance",,,$C$4,,J$9,$E157,$C$8,,,,,,,,,,,,,$C$5)</t>
  </si>
  <si>
    <t>=GL("Cell","Balance",,,$C$4,,K$9,$E157,$C$8,,,,,,,,,,,,,$C$5)</t>
  </si>
  <si>
    <t>=GL("Cell","Balance",,,$C$4,,L$9,$E157,$C$8,,,,,,,,,,,,,$C$5)</t>
  </si>
  <si>
    <t>=GL("Cell","Balance",,,$C$4,,M$9,$E157,$C$8,,,,,,,,,,,,,$C$5)</t>
  </si>
  <si>
    <t>=GL("Cell","AccountName",,,,,$C$6,$E158,$C$8)</t>
  </si>
  <si>
    <t>=GL("Cell","Balance",,,$C$4,,G$9,$E158,$C$8,,,,,,,,,,,,,$C$5)</t>
  </si>
  <si>
    <t>=GL("Cell","Balance",,,$C$4,,H$9,$E158,$C$8,,,,,,,,,,,,,$C$5)</t>
  </si>
  <si>
    <t>=GL("Cell","Balance",,,$C$4,,I$9,$E158,$C$8,,,,,,,,,,,,,$C$5)</t>
  </si>
  <si>
    <t>=GL("Cell","Balance",,,$C$4,,J$9,$E158,$C$8,,,,,,,,,,,,,$C$5)</t>
  </si>
  <si>
    <t>=GL("Cell","Balance",,,$C$4,,K$9,$E158,$C$8,,,,,,,,,,,,,$C$5)</t>
  </si>
  <si>
    <t>=GL("Cell","Balance",,,$C$4,,L$9,$E158,$C$8,,,,,,,,,,,,,$C$5)</t>
  </si>
  <si>
    <t>=GL("Cell","Balance",,,$C$4,,M$9,$E158,$C$8,,,,,,,,,,,,,$C$5)</t>
  </si>
  <si>
    <t>=GL("Cell","AccountName",,,,,$C$6,$E159,$C$8)</t>
  </si>
  <si>
    <t>=GL("Cell","Balance",,,$C$4,,G$9,$E159,$C$8,,,,,,,,,,,,,$C$5)</t>
  </si>
  <si>
    <t>=GL("Cell","Balance",,,$C$4,,H$9,$E159,$C$8,,,,,,,,,,,,,$C$5)</t>
  </si>
  <si>
    <t>=GL("Cell","Balance",,,$C$4,,I$9,$E159,$C$8,,,,,,,,,,,,,$C$5)</t>
  </si>
  <si>
    <t>=GL("Cell","Balance",,,$C$4,,J$9,$E159,$C$8,,,,,,,,,,,,,$C$5)</t>
  </si>
  <si>
    <t>=GL("Cell","Balance",,,$C$4,,K$9,$E159,$C$8,,,,,,,,,,,,,$C$5)</t>
  </si>
  <si>
    <t>=GL("Cell","Balance",,,$C$4,,L$9,$E159,$C$8,,,,,,,,,,,,,$C$5)</t>
  </si>
  <si>
    <t>=GL("Cell","Balance",,,$C$4,,M$9,$E159,$C$8,,,,,,,,,,,,,$C$5)</t>
  </si>
  <si>
    <t>=GL("Cell","AccountName",,,,,$C$6,$E160,$C$8)</t>
  </si>
  <si>
    <t>=GL("Cell","Balance",,,$C$4,,G$9,$E160,$C$8,,,,,,,,,,,,,$C$5)</t>
  </si>
  <si>
    <t>=GL("Cell","Balance",,,$C$4,,H$9,$E160,$C$8,,,,,,,,,,,,,$C$5)</t>
  </si>
  <si>
    <t>=GL("Cell","Balance",,,$C$4,,I$9,$E160,$C$8,,,,,,,,,,,,,$C$5)</t>
  </si>
  <si>
    <t>=GL("Cell","Balance",,,$C$4,,J$9,$E160,$C$8,,,,,,,,,,,,,$C$5)</t>
  </si>
  <si>
    <t>=GL("Cell","Balance",,,$C$4,,K$9,$E160,$C$8,,,,,,,,,,,,,$C$5)</t>
  </si>
  <si>
    <t>=GL("Cell","Balance",,,$C$4,,L$9,$E160,$C$8,,,,,,,,,,,,,$C$5)</t>
  </si>
  <si>
    <t>=GL("Cell","Balance",,,$C$4,,M$9,$E160,$C$8,,,,,,,,,,,,,$C$5)</t>
  </si>
  <si>
    <t>=GL("Cell","AccountName",,,,,$C$6,$E161,$C$8)</t>
  </si>
  <si>
    <t>=GL("Cell","Balance",,,$C$4,,G$9,$E161,$C$8,,,,,,,,,,,,,$C$5)</t>
  </si>
  <si>
    <t>=GL("Cell","Balance",,,$C$4,,H$9,$E161,$C$8,,,,,,,,,,,,,$C$5)</t>
  </si>
  <si>
    <t>=GL("Cell","Balance",,,$C$4,,I$9,$E161,$C$8,,,,,,,,,,,,,$C$5)</t>
  </si>
  <si>
    <t>=GL("Cell","Balance",,,$C$4,,J$9,$E161,$C$8,,,,,,,,,,,,,$C$5)</t>
  </si>
  <si>
    <t>=GL("Cell","Balance",,,$C$4,,K$9,$E161,$C$8,,,,,,,,,,,,,$C$5)</t>
  </si>
  <si>
    <t>=GL("Cell","Balance",,,$C$4,,L$9,$E161,$C$8,,,,,,,,,,,,,$C$5)</t>
  </si>
  <si>
    <t>=GL("Cell","Balance",,,$C$4,,M$9,$E161,$C$8,,,,,,,,,,,,,$C$5)</t>
  </si>
  <si>
    <t>=GL("Cell","AccountName",,,,,$C$6,$E162,$C$8)</t>
  </si>
  <si>
    <t>=GL("Cell","Balance",,,$C$4,,G$9,$E162,$C$8,,,,,,,,,,,,,$C$5)</t>
  </si>
  <si>
    <t>=GL("Cell","Balance",,,$C$4,,H$9,$E162,$C$8,,,,,,,,,,,,,$C$5)</t>
  </si>
  <si>
    <t>=GL("Cell","Balance",,,$C$4,,I$9,$E162,$C$8,,,,,,,,,,,,,$C$5)</t>
  </si>
  <si>
    <t>=GL("Cell","Balance",,,$C$4,,J$9,$E162,$C$8,,,,,,,,,,,,,$C$5)</t>
  </si>
  <si>
    <t>=GL("Cell","Balance",,,$C$4,,K$9,$E162,$C$8,,,,,,,,,,,,,$C$5)</t>
  </si>
  <si>
    <t>=GL("Cell","Balance",,,$C$4,,L$9,$E162,$C$8,,,,,,,,,,,,,$C$5)</t>
  </si>
  <si>
    <t>=GL("Cell","Balance",,,$C$4,,M$9,$E162,$C$8,,,,,,,,,,,,,$C$5)</t>
  </si>
  <si>
    <t>=GL("Cell","AccountName",,,,,$C$6,$E163,$C$8)</t>
  </si>
  <si>
    <t>=GL("Cell","Balance",,,$C$4,,G$9,$E163,$C$8,,,,,,,,,,,,,$C$5)</t>
  </si>
  <si>
    <t>=GL("Cell","Balance",,,$C$4,,H$9,$E163,$C$8,,,,,,,,,,,,,$C$5)</t>
  </si>
  <si>
    <t>=GL("Cell","Balance",,,$C$4,,I$9,$E163,$C$8,,,,,,,,,,,,,$C$5)</t>
  </si>
  <si>
    <t>=GL("Cell","Balance",,,$C$4,,J$9,$E163,$C$8,,,,,,,,,,,,,$C$5)</t>
  </si>
  <si>
    <t>=GL("Cell","Balance",,,$C$4,,K$9,$E163,$C$8,,,,,,,,,,,,,$C$5)</t>
  </si>
  <si>
    <t>=GL("Cell","Balance",,,$C$4,,L$9,$E163,$C$8,,,,,,,,,,,,,$C$5)</t>
  </si>
  <si>
    <t>=GL("Cell","Balance",,,$C$4,,M$9,$E163,$C$8,,,,,,,,,,,,,$C$5)</t>
  </si>
  <si>
    <t>=GL("Cell","AccountName",,,,,$C$6,$E164,$C$8)</t>
  </si>
  <si>
    <t>=GL("Cell","Balance",,,$C$4,,G$9,$E164,$C$8,,,,,,,,,,,,,$C$5)</t>
  </si>
  <si>
    <t>=GL("Cell","Balance",,,$C$4,,H$9,$E164,$C$8,,,,,,,,,,,,,$C$5)</t>
  </si>
  <si>
    <t>=GL("Cell","Balance",,,$C$4,,I$9,$E164,$C$8,,,,,,,,,,,,,$C$5)</t>
  </si>
  <si>
    <t>=GL("Cell","Balance",,,$C$4,,J$9,$E164,$C$8,,,,,,,,,,,,,$C$5)</t>
  </si>
  <si>
    <t>=GL("Cell","Balance",,,$C$4,,K$9,$E164,$C$8,,,,,,,,,,,,,$C$5)</t>
  </si>
  <si>
    <t>=GL("Cell","Balance",,,$C$4,,L$9,$E164,$C$8,,,,,,,,,,,,,$C$5)</t>
  </si>
  <si>
    <t>=GL("Cell","Balance",,,$C$4,,M$9,$E164,$C$8,,,,,,,,,,,,,$C$5)</t>
  </si>
  <si>
    <t>=GL("Cell","AccountName",,,,,$C$6,$E165,$C$8)</t>
  </si>
  <si>
    <t>=GL("Cell","Balance",,,$C$4,,G$9,$E165,$C$8,,,,,,,,,,,,,$C$5)</t>
  </si>
  <si>
    <t>=GL("Cell","Balance",,,$C$4,,H$9,$E165,$C$8,,,,,,,,,,,,,$C$5)</t>
  </si>
  <si>
    <t>=GL("Cell","Balance",,,$C$4,,I$9,$E165,$C$8,,,,,,,,,,,,,$C$5)</t>
  </si>
  <si>
    <t>=GL("Cell","Balance",,,$C$4,,J$9,$E165,$C$8,,,,,,,,,,,,,$C$5)</t>
  </si>
  <si>
    <t>=GL("Cell","Balance",,,$C$4,,K$9,$E165,$C$8,,,,,,,,,,,,,$C$5)</t>
  </si>
  <si>
    <t>=GL("Cell","Balance",,,$C$4,,L$9,$E165,$C$8,,,,,,,,,,,,,$C$5)</t>
  </si>
  <si>
    <t>=GL("Cell","Balance",,,$C$4,,M$9,$E165,$C$8,,,,,,,,,,,,,$C$5)</t>
  </si>
  <si>
    <t>=GL("Cell","AccountName",,,,,$C$6,$E166,$C$8)</t>
  </si>
  <si>
    <t>=GL("Cell","Balance",,,$C$4,,G$9,$E166,$C$8,,,,,,,,,,,,,$C$5)</t>
  </si>
  <si>
    <t>=GL("Cell","Balance",,,$C$4,,H$9,$E166,$C$8,,,,,,,,,,,,,$C$5)</t>
  </si>
  <si>
    <t>=GL("Cell","Balance",,,$C$4,,I$9,$E166,$C$8,,,,,,,,,,,,,$C$5)</t>
  </si>
  <si>
    <t>=GL("Cell","Balance",,,$C$4,,J$9,$E166,$C$8,,,,,,,,,,,,,$C$5)</t>
  </si>
  <si>
    <t>=GL("Cell","Balance",,,$C$4,,K$9,$E166,$C$8,,,,,,,,,,,,,$C$5)</t>
  </si>
  <si>
    <t>=GL("Cell","Balance",,,$C$4,,L$9,$E166,$C$8,,,,,,,,,,,,,$C$5)</t>
  </si>
  <si>
    <t>=GL("Cell","Balance",,,$C$4,,M$9,$E166,$C$8,,,,,,,,,,,,,$C$5)</t>
  </si>
  <si>
    <t>=GL("Cell","AccountName",,,,,$C$6,$E167,$C$8)</t>
  </si>
  <si>
    <t>=GL("Cell","Balance",,,$C$4,,G$9,$E167,$C$8,,,,,,,,,,,,,$C$5)</t>
  </si>
  <si>
    <t>=GL("Cell","Balance",,,$C$4,,H$9,$E167,$C$8,,,,,,,,,,,,,$C$5)</t>
  </si>
  <si>
    <t>=GL("Cell","Balance",,,$C$4,,I$9,$E167,$C$8,,,,,,,,,,,,,$C$5)</t>
  </si>
  <si>
    <t>=GL("Cell","Balance",,,$C$4,,J$9,$E167,$C$8,,,,,,,,,,,,,$C$5)</t>
  </si>
  <si>
    <t>=GL("Cell","Balance",,,$C$4,,K$9,$E167,$C$8,,,,,,,,,,,,,$C$5)</t>
  </si>
  <si>
    <t>=GL("Cell","Balance",,,$C$4,,L$9,$E167,$C$8,,,,,,,,,,,,,$C$5)</t>
  </si>
  <si>
    <t>=GL("Cell","Balance",,,$C$4,,M$9,$E167,$C$8,,,,,,,,,,,,,$C$5)</t>
  </si>
  <si>
    <t>=GL("Cell","AccountName",,,,,$C$6,$E168,$C$8)</t>
  </si>
  <si>
    <t>=GL("Cell","Balance",,,$C$4,,G$9,$E168,$C$8,,,,,,,,,,,,,$C$5)</t>
  </si>
  <si>
    <t>=GL("Cell","Balance",,,$C$4,,H$9,$E168,$C$8,,,,,,,,,,,,,$C$5)</t>
  </si>
  <si>
    <t>=GL("Cell","Balance",,,$C$4,,I$9,$E168,$C$8,,,,,,,,,,,,,$C$5)</t>
  </si>
  <si>
    <t>=GL("Cell","Balance",,,$C$4,,J$9,$E168,$C$8,,,,,,,,,,,,,$C$5)</t>
  </si>
  <si>
    <t>=GL("Cell","Balance",,,$C$4,,K$9,$E168,$C$8,,,,,,,,,,,,,$C$5)</t>
  </si>
  <si>
    <t>=GL("Cell","Balance",,,$C$4,,L$9,$E168,$C$8,,,,,,,,,,,,,$C$5)</t>
  </si>
  <si>
    <t>=GL("Cell","Balance",,,$C$4,,M$9,$E168,$C$8,,,,,,,,,,,,,$C$5)</t>
  </si>
  <si>
    <t>=GL("Cell","AccountName",,,,,$C$6,$E169,$C$8)</t>
  </si>
  <si>
    <t>=GL("Cell","Balance",,,$C$4,,G$9,$E169,$C$8,,,,,,,,,,,,,$C$5)</t>
  </si>
  <si>
    <t>=GL("Cell","Balance",,,$C$4,,H$9,$E169,$C$8,,,,,,,,,,,,,$C$5)</t>
  </si>
  <si>
    <t>=GL("Cell","Balance",,,$C$4,,I$9,$E169,$C$8,,,,,,,,,,,,,$C$5)</t>
  </si>
  <si>
    <t>=GL("Cell","Balance",,,$C$4,,J$9,$E169,$C$8,,,,,,,,,,,,,$C$5)</t>
  </si>
  <si>
    <t>=GL("Cell","Balance",,,$C$4,,K$9,$E169,$C$8,,,,,,,,,,,,,$C$5)</t>
  </si>
  <si>
    <t>=GL("Cell","Balance",,,$C$4,,L$9,$E169,$C$8,,,,,,,,,,,,,$C$5)</t>
  </si>
  <si>
    <t>=GL("Cell","Balance",,,$C$4,,M$9,$E169,$C$8,,,,,,,,,,,,,$C$5)</t>
  </si>
  <si>
    <t>=GL("Cell","AccountName",,,,,$C$6,$E170,$C$8)</t>
  </si>
  <si>
    <t>=GL("Cell","Balance",,,$C$4,,G$9,$E170,$C$8,,,,,,,,,,,,,$C$5)</t>
  </si>
  <si>
    <t>=GL("Cell","Balance",,,$C$4,,H$9,$E170,$C$8,,,,,,,,,,,,,$C$5)</t>
  </si>
  <si>
    <t>=GL("Cell","Balance",,,$C$4,,I$9,$E170,$C$8,,,,,,,,,,,,,$C$5)</t>
  </si>
  <si>
    <t>=GL("Cell","Balance",,,$C$4,,J$9,$E170,$C$8,,,,,,,,,,,,,$C$5)</t>
  </si>
  <si>
    <t>=GL("Cell","Balance",,,$C$4,,K$9,$E170,$C$8,,,,,,,,,,,,,$C$5)</t>
  </si>
  <si>
    <t>=GL("Cell","Balance",,,$C$4,,L$9,$E170,$C$8,,,,,,,,,,,,,$C$5)</t>
  </si>
  <si>
    <t>=GL("Cell","Balance",,,$C$4,,M$9,$E170,$C$8,,,,,,,,,,,,,$C$5)</t>
  </si>
  <si>
    <t>=GL("Cell","AccountName",,,,,$C$6,$E171,$C$8)</t>
  </si>
  <si>
    <t>=GL("Cell","Balance",,,$C$4,,G$9,$E171,$C$8,,,,,,,,,,,,,$C$5)</t>
  </si>
  <si>
    <t>=GL("Cell","Balance",,,$C$4,,H$9,$E171,$C$8,,,,,,,,,,,,,$C$5)</t>
  </si>
  <si>
    <t>=GL("Cell","Balance",,,$C$4,,I$9,$E171,$C$8,,,,,,,,,,,,,$C$5)</t>
  </si>
  <si>
    <t>=GL("Cell","Balance",,,$C$4,,J$9,$E171,$C$8,,,,,,,,,,,,,$C$5)</t>
  </si>
  <si>
    <t>=GL("Cell","Balance",,,$C$4,,K$9,$E171,$C$8,,,,,,,,,,,,,$C$5)</t>
  </si>
  <si>
    <t>=GL("Cell","Balance",,,$C$4,,L$9,$E171,$C$8,,,,,,,,,,,,,$C$5)</t>
  </si>
  <si>
    <t>=GL("Cell","Balance",,,$C$4,,M$9,$E171,$C$8,,,,,,,,,,,,,$C$5)</t>
  </si>
  <si>
    <t>=GL("Cell","AccountName",,,,,$C$6,$E172,$C$8)</t>
  </si>
  <si>
    <t>=GL("Cell","Balance",,,$C$4,,G$9,$E172,$C$8,,,,,,,,,,,,,$C$5)</t>
  </si>
  <si>
    <t>=GL("Cell","Balance",,,$C$4,,H$9,$E172,$C$8,,,,,,,,,,,,,$C$5)</t>
  </si>
  <si>
    <t>=GL("Cell","Balance",,,$C$4,,I$9,$E172,$C$8,,,,,,,,,,,,,$C$5)</t>
  </si>
  <si>
    <t>=GL("Cell","Balance",,,$C$4,,J$9,$E172,$C$8,,,,,,,,,,,,,$C$5)</t>
  </si>
  <si>
    <t>=GL("Cell","Balance",,,$C$4,,K$9,$E172,$C$8,,,,,,,,,,,,,$C$5)</t>
  </si>
  <si>
    <t>=GL("Cell","Balance",,,$C$4,,L$9,$E172,$C$8,,,,,,,,,,,,,$C$5)</t>
  </si>
  <si>
    <t>=GL("Cell","Balance",,,$C$4,,M$9,$E172,$C$8,,,,,,,,,,,,,$C$5)</t>
  </si>
  <si>
    <t>=GL("Cell","AccountName",,,,,$C$6,$E173,$C$8)</t>
  </si>
  <si>
    <t>=GL("Cell","Balance",,,$C$4,,G$9,$E173,$C$8,,,,,,,,,,,,,$C$5)</t>
  </si>
  <si>
    <t>=GL("Cell","Balance",,,$C$4,,H$9,$E173,$C$8,,,,,,,,,,,,,$C$5)</t>
  </si>
  <si>
    <t>=GL("Cell","Balance",,,$C$4,,I$9,$E173,$C$8,,,,,,,,,,,,,$C$5)</t>
  </si>
  <si>
    <t>=GL("Cell","Balance",,,$C$4,,J$9,$E173,$C$8,,,,,,,,,,,,,$C$5)</t>
  </si>
  <si>
    <t>=GL("Cell","Balance",,,$C$4,,K$9,$E173,$C$8,,,,,,,,,,,,,$C$5)</t>
  </si>
  <si>
    <t>=GL("Cell","Balance",,,$C$4,,L$9,$E173,$C$8,,,,,,,,,,,,,$C$5)</t>
  </si>
  <si>
    <t>=GL("Cell","Balance",,,$C$4,,M$9,$E173,$C$8,,,,,,,,,,,,,$C$5)</t>
  </si>
  <si>
    <t>=GL("Cell","AccountName",,,,,$C$6,$E174,$C$8)</t>
  </si>
  <si>
    <t>=GL("Cell","Balance",,,$C$4,,G$9,$E174,$C$8,,,,,,,,,,,,,$C$5)</t>
  </si>
  <si>
    <t>=GL("Cell","Balance",,,$C$4,,H$9,$E174,$C$8,,,,,,,,,,,,,$C$5)</t>
  </si>
  <si>
    <t>=GL("Cell","Balance",,,$C$4,,I$9,$E174,$C$8,,,,,,,,,,,,,$C$5)</t>
  </si>
  <si>
    <t>=GL("Cell","Balance",,,$C$4,,J$9,$E174,$C$8,,,,,,,,,,,,,$C$5)</t>
  </si>
  <si>
    <t>=GL("Cell","Balance",,,$C$4,,K$9,$E174,$C$8,,,,,,,,,,,,,$C$5)</t>
  </si>
  <si>
    <t>=GL("Cell","Balance",,,$C$4,,L$9,$E174,$C$8,,,,,,,,,,,,,$C$5)</t>
  </si>
  <si>
    <t>=GL("Cell","Balance",,,$C$4,,M$9,$E174,$C$8,,,,,,,,,,,,,$C$5)</t>
  </si>
  <si>
    <t>=GL("Cell","AccountName",,,,,$C$6,$E175,$C$8)</t>
  </si>
  <si>
    <t>=GL("Cell","Balance",,,$C$4,,G$9,$E175,$C$8,,,,,,,,,,,,,$C$5)</t>
  </si>
  <si>
    <t>=GL("Cell","Balance",,,$C$4,,H$9,$E175,$C$8,,,,,,,,,,,,,$C$5)</t>
  </si>
  <si>
    <t>=GL("Cell","Balance",,,$C$4,,I$9,$E175,$C$8,,,,,,,,,,,,,$C$5)</t>
  </si>
  <si>
    <t>=GL("Cell","Balance",,,$C$4,,J$9,$E175,$C$8,,,,,,,,,,,,,$C$5)</t>
  </si>
  <si>
    <t>=GL("Cell","Balance",,,$C$4,,K$9,$E175,$C$8,,,,,,,,,,,,,$C$5)</t>
  </si>
  <si>
    <t>=GL("Cell","Balance",,,$C$4,,L$9,$E175,$C$8,,,,,,,,,,,,,$C$5)</t>
  </si>
  <si>
    <t>=GL("Cell","Balance",,,$C$4,,M$9,$E175,$C$8,,,,,,,,,,,,,$C$5)</t>
  </si>
  <si>
    <t>=GL("Cell","AccountName",,,,,$C$6,$E176,$C$8)</t>
  </si>
  <si>
    <t>=GL("Cell","Balance",,,$C$4,,G$9,$E176,$C$8,,,,,,,,,,,,,$C$5)</t>
  </si>
  <si>
    <t>=GL("Cell","Balance",,,$C$4,,H$9,$E176,$C$8,,,,,,,,,,,,,$C$5)</t>
  </si>
  <si>
    <t>=GL("Cell","Balance",,,$C$4,,I$9,$E176,$C$8,,,,,,,,,,,,,$C$5)</t>
  </si>
  <si>
    <t>=GL("Cell","Balance",,,$C$4,,J$9,$E176,$C$8,,,,,,,,,,,,,$C$5)</t>
  </si>
  <si>
    <t>=GL("Cell","Balance",,,$C$4,,K$9,$E176,$C$8,,,,,,,,,,,,,$C$5)</t>
  </si>
  <si>
    <t>=GL("Cell","Balance",,,$C$4,,L$9,$E176,$C$8,,,,,,,,,,,,,$C$5)</t>
  </si>
  <si>
    <t>=GL("Cell","Balance",,,$C$4,,M$9,$E176,$C$8,,,,,,,,,,,,,$C$5)</t>
  </si>
  <si>
    <t>=GL("Cell","AccountName",,,,,$C$6,$E177,$C$8)</t>
  </si>
  <si>
    <t>=GL("Cell","Balance",,,$C$4,,G$9,$E177,$C$8,,,,,,,,,,,,,$C$5)</t>
  </si>
  <si>
    <t>=GL("Cell","Balance",,,$C$4,,H$9,$E177,$C$8,,,,,,,,,,,,,$C$5)</t>
  </si>
  <si>
    <t>=GL("Cell","Balance",,,$C$4,,I$9,$E177,$C$8,,,,,,,,,,,,,$C$5)</t>
  </si>
  <si>
    <t>=GL("Cell","Balance",,,$C$4,,J$9,$E177,$C$8,,,,,,,,,,,,,$C$5)</t>
  </si>
  <si>
    <t>=GL("Cell","Balance",,,$C$4,,K$9,$E177,$C$8,,,,,,,,,,,,,$C$5)</t>
  </si>
  <si>
    <t>=GL("Cell","Balance",,,$C$4,,L$9,$E177,$C$8,,,,,,,,,,,,,$C$5)</t>
  </si>
  <si>
    <t>=GL("Cell","Balance",,,$C$4,,M$9,$E177,$C$8,,,,,,,,,,,,,$C$5)</t>
  </si>
  <si>
    <t>=GL("Cell","AccountName",,,,,$C$6,$E178,$C$8)</t>
  </si>
  <si>
    <t>=GL("Cell","Balance",,,$C$4,,G$9,$E178,$C$8,,,,,,,,,,,,,$C$5)</t>
  </si>
  <si>
    <t>=GL("Cell","Balance",,,$C$4,,H$9,$E178,$C$8,,,,,,,,,,,,,$C$5)</t>
  </si>
  <si>
    <t>=GL("Cell","Balance",,,$C$4,,I$9,$E178,$C$8,,,,,,,,,,,,,$C$5)</t>
  </si>
  <si>
    <t>=GL("Cell","Balance",,,$C$4,,J$9,$E178,$C$8,,,,,,,,,,,,,$C$5)</t>
  </si>
  <si>
    <t>=GL("Cell","Balance",,,$C$4,,K$9,$E178,$C$8,,,,,,,,,,,,,$C$5)</t>
  </si>
  <si>
    <t>=GL("Cell","Balance",,,$C$4,,L$9,$E178,$C$8,,,,,,,,,,,,,$C$5)</t>
  </si>
  <si>
    <t>=GL("Cell","Balance",,,$C$4,,M$9,$E178,$C$8,,,,,,,,,,,,,$C$5)</t>
  </si>
  <si>
    <t>=GL("Cell","AccountName",,,,,$C$6,$E179,$C$8)</t>
  </si>
  <si>
    <t>=GL("Cell","Balance",,,$C$4,,G$9,$E179,$C$8,,,,,,,,,,,,,$C$5)</t>
  </si>
  <si>
    <t>=GL("Cell","Balance",,,$C$4,,H$9,$E179,$C$8,,,,,,,,,,,,,$C$5)</t>
  </si>
  <si>
    <t>=GL("Cell","Balance",,,$C$4,,I$9,$E179,$C$8,,,,,,,,,,,,,$C$5)</t>
  </si>
  <si>
    <t>=GL("Cell","Balance",,,$C$4,,J$9,$E179,$C$8,,,,,,,,,,,,,$C$5)</t>
  </si>
  <si>
    <t>=GL("Cell","Balance",,,$C$4,,K$9,$E179,$C$8,,,,,,,,,,,,,$C$5)</t>
  </si>
  <si>
    <t>=GL("Cell","Balance",,,$C$4,,L$9,$E179,$C$8,,,,,,,,,,,,,$C$5)</t>
  </si>
  <si>
    <t>=GL("Cell","Balance",,,$C$4,,M$9,$E179,$C$8,,,,,,,,,,,,,$C$5)</t>
  </si>
  <si>
    <t>=GL("Cell","AccountName",,,,,$C$6,$E180,$C$8)</t>
  </si>
  <si>
    <t>=GL("Cell","Balance",,,$C$4,,G$9,$E180,$C$8,,,,,,,,,,,,,$C$5)</t>
  </si>
  <si>
    <t>=GL("Cell","Balance",,,$C$4,,H$9,$E180,$C$8,,,,,,,,,,,,,$C$5)</t>
  </si>
  <si>
    <t>=GL("Cell","Balance",,,$C$4,,I$9,$E180,$C$8,,,,,,,,,,,,,$C$5)</t>
  </si>
  <si>
    <t>=GL("Cell","Balance",,,$C$4,,J$9,$E180,$C$8,,,,,,,,,,,,,$C$5)</t>
  </si>
  <si>
    <t>=GL("Cell","Balance",,,$C$4,,K$9,$E180,$C$8,,,,,,,,,,,,,$C$5)</t>
  </si>
  <si>
    <t>=GL("Cell","Balance",,,$C$4,,L$9,$E180,$C$8,,,,,,,,,,,,,$C$5)</t>
  </si>
  <si>
    <t>=GL("Cell","Balance",,,$C$4,,M$9,$E180,$C$8,,,,,,,,,,,,,$C$5)</t>
  </si>
  <si>
    <t>=GL("Cell","AccountName",,,,,$C$6,$E181,$C$8)</t>
  </si>
  <si>
    <t>=GL("Cell","Balance",,,$C$4,,G$9,$E181,$C$8,,,,,,,,,,,,,$C$5)</t>
  </si>
  <si>
    <t>=GL("Cell","Balance",,,$C$4,,H$9,$E181,$C$8,,,,,,,,,,,,,$C$5)</t>
  </si>
  <si>
    <t>=GL("Cell","Balance",,,$C$4,,I$9,$E181,$C$8,,,,,,,,,,,,,$C$5)</t>
  </si>
  <si>
    <t>=GL("Cell","Balance",,,$C$4,,J$9,$E181,$C$8,,,,,,,,,,,,,$C$5)</t>
  </si>
  <si>
    <t>=GL("Cell","Balance",,,$C$4,,K$9,$E181,$C$8,,,,,,,,,,,,,$C$5)</t>
  </si>
  <si>
    <t>=GL("Cell","Balance",,,$C$4,,L$9,$E181,$C$8,,,,,,,,,,,,,$C$5)</t>
  </si>
  <si>
    <t>=GL("Cell","Balance",,,$C$4,,M$9,$E181,$C$8,,,,,,,,,,,,,$C$5)</t>
  </si>
  <si>
    <t>=GL("Cell","AccountName",,,,,$C$6,$E182,$C$8)</t>
  </si>
  <si>
    <t>=GL("Cell","Balance",,,$C$4,,G$9,$E182,$C$8,,,,,,,,,,,,,$C$5)</t>
  </si>
  <si>
    <t>=GL("Cell","Balance",,,$C$4,,H$9,$E182,$C$8,,,,,,,,,,,,,$C$5)</t>
  </si>
  <si>
    <t>=GL("Cell","Balance",,,$C$4,,I$9,$E182,$C$8,,,,,,,,,,,,,$C$5)</t>
  </si>
  <si>
    <t>=GL("Cell","Balance",,,$C$4,,J$9,$E182,$C$8,,,,,,,,,,,,,$C$5)</t>
  </si>
  <si>
    <t>=GL("Cell","Balance",,,$C$4,,K$9,$E182,$C$8,,,,,,,,,,,,,$C$5)</t>
  </si>
  <si>
    <t>=GL("Cell","Balance",,,$C$4,,L$9,$E182,$C$8,,,,,,,,,,,,,$C$5)</t>
  </si>
  <si>
    <t>=GL("Cell","Balance",,,$C$4,,M$9,$E182,$C$8,,,,,,,,,,,,,$C$5)</t>
  </si>
  <si>
    <t>=GL("Cell","AccountName",,,,,$C$6,$E183,$C$8)</t>
  </si>
  <si>
    <t>=GL("Cell","Balance",,,$C$4,,G$9,$E183,$C$8,,,,,,,,,,,,,$C$5)</t>
  </si>
  <si>
    <t>=GL("Cell","Balance",,,$C$4,,H$9,$E183,$C$8,,,,,,,,,,,,,$C$5)</t>
  </si>
  <si>
    <t>=GL("Cell","Balance",,,$C$4,,I$9,$E183,$C$8,,,,,,,,,,,,,$C$5)</t>
  </si>
  <si>
    <t>=GL("Cell","Balance",,,$C$4,,J$9,$E183,$C$8,,,,,,,,,,,,,$C$5)</t>
  </si>
  <si>
    <t>=GL("Cell","Balance",,,$C$4,,K$9,$E183,$C$8,,,,,,,,,,,,,$C$5)</t>
  </si>
  <si>
    <t>=GL("Cell","Balance",,,$C$4,,L$9,$E183,$C$8,,,,,,,,,,,,,$C$5)</t>
  </si>
  <si>
    <t>=GL("Cell","Balance",,,$C$4,,M$9,$E183,$C$8,,,,,,,,,,,,,$C$5)</t>
  </si>
  <si>
    <t>=GL("Cell","AccountName",,,,,$C$6,$E184,$C$8)</t>
  </si>
  <si>
    <t>=GL("Cell","Balance",,,$C$4,,G$9,$E184,$C$8,,,,,,,,,,,,,$C$5)</t>
  </si>
  <si>
    <t>=GL("Cell","Balance",,,$C$4,,H$9,$E184,$C$8,,,,,,,,,,,,,$C$5)</t>
  </si>
  <si>
    <t>=GL("Cell","Balance",,,$C$4,,I$9,$E184,$C$8,,,,,,,,,,,,,$C$5)</t>
  </si>
  <si>
    <t>=GL("Cell","Balance",,,$C$4,,J$9,$E184,$C$8,,,,,,,,,,,,,$C$5)</t>
  </si>
  <si>
    <t>=GL("Cell","Balance",,,$C$4,,K$9,$E184,$C$8,,,,,,,,,,,,,$C$5)</t>
  </si>
  <si>
    <t>=GL("Cell","Balance",,,$C$4,,L$9,$E184,$C$8,,,,,,,,,,,,,$C$5)</t>
  </si>
  <si>
    <t>=GL("Cell","Balance",,,$C$4,,M$9,$E184,$C$8,,,,,,,,,,,,,$C$5)</t>
  </si>
  <si>
    <t>=GL("Cell","AccountName",,,,,$C$6,$E185,$C$8)</t>
  </si>
  <si>
    <t>=GL("Cell","Balance",,,$C$4,,G$9,$E185,$C$8,,,,,,,,,,,,,$C$5)</t>
  </si>
  <si>
    <t>=GL("Cell","Balance",,,$C$4,,H$9,$E185,$C$8,,,,,,,,,,,,,$C$5)</t>
  </si>
  <si>
    <t>=GL("Cell","Balance",,,$C$4,,I$9,$E185,$C$8,,,,,,,,,,,,,$C$5)</t>
  </si>
  <si>
    <t>=GL("Cell","Balance",,,$C$4,,J$9,$E185,$C$8,,,,,,,,,,,,,$C$5)</t>
  </si>
  <si>
    <t>=GL("Cell","Balance",,,$C$4,,K$9,$E185,$C$8,,,,,,,,,,,,,$C$5)</t>
  </si>
  <si>
    <t>=GL("Cell","Balance",,,$C$4,,L$9,$E185,$C$8,,,,,,,,,,,,,$C$5)</t>
  </si>
  <si>
    <t>=GL("Cell","Balance",,,$C$4,,M$9,$E185,$C$8,,,,,,,,,,,,,$C$5)</t>
  </si>
  <si>
    <t>=GL("Cell","AccountName",,,,,$C$6,$E186,$C$8)</t>
  </si>
  <si>
    <t>=GL("Cell","Balance",,,$C$4,,G$9,$E186,$C$8,,,,,,,,,,,,,$C$5)</t>
  </si>
  <si>
    <t>=GL("Cell","Balance",,,$C$4,,H$9,$E186,$C$8,,,,,,,,,,,,,$C$5)</t>
  </si>
  <si>
    <t>=GL("Cell","Balance",,,$C$4,,I$9,$E186,$C$8,,,,,,,,,,,,,$C$5)</t>
  </si>
  <si>
    <t>=GL("Cell","Balance",,,$C$4,,J$9,$E186,$C$8,,,,,,,,,,,,,$C$5)</t>
  </si>
  <si>
    <t>=GL("Cell","Balance",,,$C$4,,K$9,$E186,$C$8,,,,,,,,,,,,,$C$5)</t>
  </si>
  <si>
    <t>=GL("Cell","Balance",,,$C$4,,L$9,$E186,$C$8,,,,,,,,,,,,,$C$5)</t>
  </si>
  <si>
    <t>=GL("Cell","Balance",,,$C$4,,M$9,$E186,$C$8,,,,,,,,,,,,,$C$5)</t>
  </si>
  <si>
    <t>=GL("Cell","AccountName",,,,,$C$6,$E187,$C$8)</t>
  </si>
  <si>
    <t>=GL("Cell","Balance",,,$C$4,,G$9,$E187,$C$8,,,,,,,,,,,,,$C$5)</t>
  </si>
  <si>
    <t>=GL("Cell","Balance",,,$C$4,,H$9,$E187,$C$8,,,,,,,,,,,,,$C$5)</t>
  </si>
  <si>
    <t>=GL("Cell","Balance",,,$C$4,,I$9,$E187,$C$8,,,,,,,,,,,,,$C$5)</t>
  </si>
  <si>
    <t>=GL("Cell","Balance",,,$C$4,,J$9,$E187,$C$8,,,,,,,,,,,,,$C$5)</t>
  </si>
  <si>
    <t>=GL("Cell","Balance",,,$C$4,,K$9,$E187,$C$8,,,,,,,,,,,,,$C$5)</t>
  </si>
  <si>
    <t>=GL("Cell","Balance",,,$C$4,,L$9,$E187,$C$8,,,,,,,,,,,,,$C$5)</t>
  </si>
  <si>
    <t>=GL("Cell","Balance",,,$C$4,,M$9,$E187,$C$8,,,,,,,,,,,,,$C$5)</t>
  </si>
  <si>
    <t>=GL("Cell","AccountName",,,,,$C$6,$E188,$C$8)</t>
  </si>
  <si>
    <t>=GL("Cell","Balance",,,$C$4,,G$9,$E188,$C$8,,,,,,,,,,,,,$C$5)</t>
  </si>
  <si>
    <t>=GL("Cell","Balance",,,$C$4,,H$9,$E188,$C$8,,,,,,,,,,,,,$C$5)</t>
  </si>
  <si>
    <t>=GL("Cell","Balance",,,$C$4,,I$9,$E188,$C$8,,,,,,,,,,,,,$C$5)</t>
  </si>
  <si>
    <t>=GL("Cell","Balance",,,$C$4,,J$9,$E188,$C$8,,,,,,,,,,,,,$C$5)</t>
  </si>
  <si>
    <t>=GL("Cell","Balance",,,$C$4,,K$9,$E188,$C$8,,,,,,,,,,,,,$C$5)</t>
  </si>
  <si>
    <t>=GL("Cell","Balance",,,$C$4,,L$9,$E188,$C$8,,,,,,,,,,,,,$C$5)</t>
  </si>
  <si>
    <t>=GL("Cell","Balance",,,$C$4,,M$9,$E188,$C$8,,,,,,,,,,,,,$C$5)</t>
  </si>
  <si>
    <t>=GL("Cell","AccountName",,,,,$C$6,$E189,$C$8)</t>
  </si>
  <si>
    <t>=GL("Cell","Balance",,,$C$4,,G$9,$E189,$C$8,,,,,,,,,,,,,$C$5)</t>
  </si>
  <si>
    <t>=GL("Cell","Balance",,,$C$4,,H$9,$E189,$C$8,,,,,,,,,,,,,$C$5)</t>
  </si>
  <si>
    <t>=GL("Cell","Balance",,,$C$4,,I$9,$E189,$C$8,,,,,,,,,,,,,$C$5)</t>
  </si>
  <si>
    <t>=GL("Cell","Balance",,,$C$4,,J$9,$E189,$C$8,,,,,,,,,,,,,$C$5)</t>
  </si>
  <si>
    <t>=GL("Cell","Balance",,,$C$4,,K$9,$E189,$C$8,,,,,,,,,,,,,$C$5)</t>
  </si>
  <si>
    <t>=GL("Cell","Balance",,,$C$4,,L$9,$E189,$C$8,,,,,,,,,,,,,$C$5)</t>
  </si>
  <si>
    <t>=GL("Cell","Balance",,,$C$4,,M$9,$E189,$C$8,,,,,,,,,,,,,$C$5)</t>
  </si>
  <si>
    <t>=GL("Cell","AccountName",,,,,$C$6,$E190,$C$8)</t>
  </si>
  <si>
    <t>=GL("Cell","Balance",,,$C$4,,G$9,$E190,$C$8,,,,,,,,,,,,,$C$5)</t>
  </si>
  <si>
    <t>=GL("Cell","Balance",,,$C$4,,H$9,$E190,$C$8,,,,,,,,,,,,,$C$5)</t>
  </si>
  <si>
    <t>=GL("Cell","Balance",,,$C$4,,I$9,$E190,$C$8,,,,,,,,,,,,,$C$5)</t>
  </si>
  <si>
    <t>=GL("Cell","Balance",,,$C$4,,J$9,$E190,$C$8,,,,,,,,,,,,,$C$5)</t>
  </si>
  <si>
    <t>=GL("Cell","Balance",,,$C$4,,K$9,$E190,$C$8,,,,,,,,,,,,,$C$5)</t>
  </si>
  <si>
    <t>=GL("Cell","Balance",,,$C$4,,L$9,$E190,$C$8,,,,,,,,,,,,,$C$5)</t>
  </si>
  <si>
    <t>=GL("Cell","Balance",,,$C$4,,M$9,$E190,$C$8,,,,,,,,,,,,,$C$5)</t>
  </si>
  <si>
    <t>=GL("Cell","AccountName",,,,,$C$6,$E191,$C$8)</t>
  </si>
  <si>
    <t>=GL("Cell","Balance",,,$C$4,,G$9,$E191,$C$8,,,,,,,,,,,,,$C$5)</t>
  </si>
  <si>
    <t>=GL("Cell","Balance",,,$C$4,,H$9,$E191,$C$8,,,,,,,,,,,,,$C$5)</t>
  </si>
  <si>
    <t>=GL("Cell","Balance",,,$C$4,,I$9,$E191,$C$8,,,,,,,,,,,,,$C$5)</t>
  </si>
  <si>
    <t>=GL("Cell","Balance",,,$C$4,,J$9,$E191,$C$8,,,,,,,,,,,,,$C$5)</t>
  </si>
  <si>
    <t>=GL("Cell","Balance",,,$C$4,,K$9,$E191,$C$8,,,,,,,,,,,,,$C$5)</t>
  </si>
  <si>
    <t>=GL("Cell","Balance",,,$C$4,,L$9,$E191,$C$8,,,,,,,,,,,,,$C$5)</t>
  </si>
  <si>
    <t>=GL("Cell","Balance",,,$C$4,,M$9,$E191,$C$8,,,,,,,,,,,,,$C$5)</t>
  </si>
  <si>
    <t>=GL("Cell","AccountName",,,,,$C$6,$E192,$C$8)</t>
  </si>
  <si>
    <t>=GL("Cell","Balance",,,$C$4,,G$9,$E192,$C$8,,,,,,,,,,,,,$C$5)</t>
  </si>
  <si>
    <t>=GL("Cell","Balance",,,$C$4,,H$9,$E192,$C$8,,,,,,,,,,,,,$C$5)</t>
  </si>
  <si>
    <t>=GL("Cell","Balance",,,$C$4,,I$9,$E192,$C$8,,,,,,,,,,,,,$C$5)</t>
  </si>
  <si>
    <t>=GL("Cell","Balance",,,$C$4,,J$9,$E192,$C$8,,,,,,,,,,,,,$C$5)</t>
  </si>
  <si>
    <t>=GL("Cell","Balance",,,$C$4,,K$9,$E192,$C$8,,,,,,,,,,,,,$C$5)</t>
  </si>
  <si>
    <t>=GL("Cell","Balance",,,$C$4,,L$9,$E192,$C$8,,,,,,,,,,,,,$C$5)</t>
  </si>
  <si>
    <t>=GL("Cell","Balance",,,$C$4,,M$9,$E192,$C$8,,,,,,,,,,,,,$C$5)</t>
  </si>
  <si>
    <t>=GL("Cell","AccountName",,,,,$C$6,$E193,$C$8)</t>
  </si>
  <si>
    <t>=GL("Cell","Balance",,,$C$4,,G$9,$E193,$C$8,,,,,,,,,,,,,$C$5)</t>
  </si>
  <si>
    <t>=GL("Cell","Balance",,,$C$4,,H$9,$E193,$C$8,,,,,,,,,,,,,$C$5)</t>
  </si>
  <si>
    <t>=GL("Cell","Balance",,,$C$4,,I$9,$E193,$C$8,,,,,,,,,,,,,$C$5)</t>
  </si>
  <si>
    <t>=GL("Cell","Balance",,,$C$4,,J$9,$E193,$C$8,,,,,,,,,,,,,$C$5)</t>
  </si>
  <si>
    <t>=GL("Cell","Balance",,,$C$4,,K$9,$E193,$C$8,,,,,,,,,,,,,$C$5)</t>
  </si>
  <si>
    <t>=GL("Cell","Balance",,,$C$4,,L$9,$E193,$C$8,,,,,,,,,,,,,$C$5)</t>
  </si>
  <si>
    <t>=GL("Cell","Balance",,,$C$4,,M$9,$E193,$C$8,,,,,,,,,,,,,$C$5)</t>
  </si>
  <si>
    <t>=GL("Cell","AccountName",,,,,$C$6,$E194,$C$8)</t>
  </si>
  <si>
    <t>=GL("Cell","Balance",,,$C$4,,G$9,$E194,$C$8,,,,,,,,,,,,,$C$5)</t>
  </si>
  <si>
    <t>=GL("Cell","Balance",,,$C$4,,H$9,$E194,$C$8,,,,,,,,,,,,,$C$5)</t>
  </si>
  <si>
    <t>=GL("Cell","Balance",,,$C$4,,I$9,$E194,$C$8,,,,,,,,,,,,,$C$5)</t>
  </si>
  <si>
    <t>=GL("Cell","Balance",,,$C$4,,J$9,$E194,$C$8,,,,,,,,,,,,,$C$5)</t>
  </si>
  <si>
    <t>=GL("Cell","Balance",,,$C$4,,K$9,$E194,$C$8,,,,,,,,,,,,,$C$5)</t>
  </si>
  <si>
    <t>=GL("Cell","Balance",,,$C$4,,L$9,$E194,$C$8,,,,,,,,,,,,,$C$5)</t>
  </si>
  <si>
    <t>=GL("Cell","Balance",,,$C$4,,M$9,$E194,$C$8,,,,,,,,,,,,,$C$5)</t>
  </si>
  <si>
    <t>=GL("Cell","AccountName",,,,,$C$6,$E195,$C$8)</t>
  </si>
  <si>
    <t>=GL("Cell","Balance",,,$C$4,,G$9,$E195,$C$8,,,,,,,,,,,,,$C$5)</t>
  </si>
  <si>
    <t>=GL("Cell","Balance",,,$C$4,,H$9,$E195,$C$8,,,,,,,,,,,,,$C$5)</t>
  </si>
  <si>
    <t>=GL("Cell","Balance",,,$C$4,,I$9,$E195,$C$8,,,,,,,,,,,,,$C$5)</t>
  </si>
  <si>
    <t>=GL("Cell","Balance",,,$C$4,,J$9,$E195,$C$8,,,,,,,,,,,,,$C$5)</t>
  </si>
  <si>
    <t>=GL("Cell","Balance",,,$C$4,,K$9,$E195,$C$8,,,,,,,,,,,,,$C$5)</t>
  </si>
  <si>
    <t>=GL("Cell","Balance",,,$C$4,,L$9,$E195,$C$8,,,,,,,,,,,,,$C$5)</t>
  </si>
  <si>
    <t>=GL("Cell","Balance",,,$C$4,,M$9,$E195,$C$8,,,,,,,,,,,,,$C$5)</t>
  </si>
  <si>
    <t>=GL("Cell","AccountName",,,,,$C$6,$E196,$C$8)</t>
  </si>
  <si>
    <t>=GL("Cell","Balance",,,$C$4,,G$9,$E196,$C$8,,,,,,,,,,,,,$C$5)</t>
  </si>
  <si>
    <t>=GL("Cell","Balance",,,$C$4,,H$9,$E196,$C$8,,,,,,,,,,,,,$C$5)</t>
  </si>
  <si>
    <t>=GL("Cell","Balance",,,$C$4,,I$9,$E196,$C$8,,,,,,,,,,,,,$C$5)</t>
  </si>
  <si>
    <t>=GL("Cell","Balance",,,$C$4,,J$9,$E196,$C$8,,,,,,,,,,,,,$C$5)</t>
  </si>
  <si>
    <t>=GL("Cell","Balance",,,$C$4,,K$9,$E196,$C$8,,,,,,,,,,,,,$C$5)</t>
  </si>
  <si>
    <t>=GL("Cell","Balance",,,$C$4,,L$9,$E196,$C$8,,,,,,,,,,,,,$C$5)</t>
  </si>
  <si>
    <t>=GL("Cell","Balance",,,$C$4,,M$9,$E196,$C$8,,,,,,,,,,,,,$C$5)</t>
  </si>
  <si>
    <t>=GL("Cell","AccountName",,,,,$C$6,$E197,$C$8)</t>
  </si>
  <si>
    <t>=GL("Cell","Balance",,,$C$4,,G$9,$E197,$C$8,,,,,,,,,,,,,$C$5)</t>
  </si>
  <si>
    <t>=GL("Cell","Balance",,,$C$4,,H$9,$E197,$C$8,,,,,,,,,,,,,$C$5)</t>
  </si>
  <si>
    <t>=GL("Cell","Balance",,,$C$4,,I$9,$E197,$C$8,,,,,,,,,,,,,$C$5)</t>
  </si>
  <si>
    <t>=GL("Cell","Balance",,,$C$4,,J$9,$E197,$C$8,,,,,,,,,,,,,$C$5)</t>
  </si>
  <si>
    <t>=GL("Cell","Balance",,,$C$4,,K$9,$E197,$C$8,,,,,,,,,,,,,$C$5)</t>
  </si>
  <si>
    <t>=GL("Cell","Balance",,,$C$4,,L$9,$E197,$C$8,,,,,,,,,,,,,$C$5)</t>
  </si>
  <si>
    <t>=GL("Cell","Balance",,,$C$4,,M$9,$E197,$C$8,,,,,,,,,,,,,$C$5)</t>
  </si>
  <si>
    <t>=GL("Cell","AccountName",,,,,$C$6,$E198,$C$8)</t>
  </si>
  <si>
    <t>=GL("Cell","Balance",,,$C$4,,G$9,$E198,$C$8,,,,,,,,,,,,,$C$5)</t>
  </si>
  <si>
    <t>=GL("Cell","Balance",,,$C$4,,H$9,$E198,$C$8,,,,,,,,,,,,,$C$5)</t>
  </si>
  <si>
    <t>=GL("Cell","Balance",,,$C$4,,I$9,$E198,$C$8,,,,,,,,,,,,,$C$5)</t>
  </si>
  <si>
    <t>=GL("Cell","Balance",,,$C$4,,J$9,$E198,$C$8,,,,,,,,,,,,,$C$5)</t>
  </si>
  <si>
    <t>=GL("Cell","Balance",,,$C$4,,K$9,$E198,$C$8,,,,,,,,,,,,,$C$5)</t>
  </si>
  <si>
    <t>=GL("Cell","Balance",,,$C$4,,L$9,$E198,$C$8,,,,,,,,,,,,,$C$5)</t>
  </si>
  <si>
    <t>=GL("Cell","Balance",,,$C$4,,M$9,$E198,$C$8,,,,,,,,,,,,,$C$5)</t>
  </si>
  <si>
    <t>=GL("Cell","AccountName",,,,,$C$6,$E199,$C$8)</t>
  </si>
  <si>
    <t>=GL("Cell","Balance",,,$C$4,,G$9,$E199,$C$8,,,,,,,,,,,,,$C$5)</t>
  </si>
  <si>
    <t>=GL("Cell","Balance",,,$C$4,,H$9,$E199,$C$8,,,,,,,,,,,,,$C$5)</t>
  </si>
  <si>
    <t>=GL("Cell","Balance",,,$C$4,,I$9,$E199,$C$8,,,,,,,,,,,,,$C$5)</t>
  </si>
  <si>
    <t>=GL("Cell","Balance",,,$C$4,,J$9,$E199,$C$8,,,,,,,,,,,,,$C$5)</t>
  </si>
  <si>
    <t>=GL("Cell","Balance",,,$C$4,,K$9,$E199,$C$8,,,,,,,,,,,,,$C$5)</t>
  </si>
  <si>
    <t>=GL("Cell","Balance",,,$C$4,,L$9,$E199,$C$8,,,,,,,,,,,,,$C$5)</t>
  </si>
  <si>
    <t>=GL("Cell","Balance",,,$C$4,,M$9,$E199,$C$8,,,,,,,,,,,,,$C$5)</t>
  </si>
  <si>
    <t>=GL("Cell","AccountName",,,,,$C$6,$E200,$C$8)</t>
  </si>
  <si>
    <t>=GL("Cell","Balance",,,$C$4,,G$9,$E200,$C$8,,,,,,,,,,,,,$C$5)</t>
  </si>
  <si>
    <t>=GL("Cell","Balance",,,$C$4,,H$9,$E200,$C$8,,,,,,,,,,,,,$C$5)</t>
  </si>
  <si>
    <t>=GL("Cell","Balance",,,$C$4,,I$9,$E200,$C$8,,,,,,,,,,,,,$C$5)</t>
  </si>
  <si>
    <t>=GL("Cell","Balance",,,$C$4,,J$9,$E200,$C$8,,,,,,,,,,,,,$C$5)</t>
  </si>
  <si>
    <t>=GL("Cell","Balance",,,$C$4,,K$9,$E200,$C$8,,,,,,,,,,,,,$C$5)</t>
  </si>
  <si>
    <t>=GL("Cell","Balance",,,$C$4,,L$9,$E200,$C$8,,,,,,,,,,,,,$C$5)</t>
  </si>
  <si>
    <t>=GL("Cell","Balance",,,$C$4,,M$9,$E200,$C$8,,,,,,,,,,,,,$C$5)</t>
  </si>
  <si>
    <t>=GL("Cell","AccountName",,,,,$C$6,$E201,$C$8)</t>
  </si>
  <si>
    <t>=GL("Cell","Balance",,,$C$4,,G$9,$E201,$C$8,,,,,,,,,,,,,$C$5)</t>
  </si>
  <si>
    <t>=GL("Cell","Balance",,,$C$4,,H$9,$E201,$C$8,,,,,,,,,,,,,$C$5)</t>
  </si>
  <si>
    <t>=GL("Cell","Balance",,,$C$4,,I$9,$E201,$C$8,,,,,,,,,,,,,$C$5)</t>
  </si>
  <si>
    <t>=GL("Cell","Balance",,,$C$4,,J$9,$E201,$C$8,,,,,,,,,,,,,$C$5)</t>
  </si>
  <si>
    <t>=GL("Cell","Balance",,,$C$4,,K$9,$E201,$C$8,,,,,,,,,,,,,$C$5)</t>
  </si>
  <si>
    <t>=GL("Cell","Balance",,,$C$4,,L$9,$E201,$C$8,,,,,,,,,,,,,$C$5)</t>
  </si>
  <si>
    <t>=GL("Cell","Balance",,,$C$4,,M$9,$E201,$C$8,,,,,,,,,,,,,$C$5)</t>
  </si>
  <si>
    <t>=GL("Cell","AccountName",,,,,$C$6,$E202,$C$8)</t>
  </si>
  <si>
    <t>=GL("Cell","Balance",,,$C$4,,G$9,$E202,$C$8,,,,,,,,,,,,,$C$5)</t>
  </si>
  <si>
    <t>=GL("Cell","Balance",,,$C$4,,H$9,$E202,$C$8,,,,,,,,,,,,,$C$5)</t>
  </si>
  <si>
    <t>=GL("Cell","Balance",,,$C$4,,I$9,$E202,$C$8,,,,,,,,,,,,,$C$5)</t>
  </si>
  <si>
    <t>=GL("Cell","Balance",,,$C$4,,J$9,$E202,$C$8,,,,,,,,,,,,,$C$5)</t>
  </si>
  <si>
    <t>=GL("Cell","Balance",,,$C$4,,K$9,$E202,$C$8,,,,,,,,,,,,,$C$5)</t>
  </si>
  <si>
    <t>=GL("Cell","Balance",,,$C$4,,L$9,$E202,$C$8,,,,,,,,,,,,,$C$5)</t>
  </si>
  <si>
    <t>=GL("Cell","Balance",,,$C$4,,M$9,$E202,$C$8,,,,,,,,,,,,,$C$5)</t>
  </si>
  <si>
    <t>=GL("Cell","AccountName",,,,,$C$6,$E203,$C$8)</t>
  </si>
  <si>
    <t>=GL("Cell","Balance",,,$C$4,,G$9,$E203,$C$8,,,,,,,,,,,,,$C$5)</t>
  </si>
  <si>
    <t>=GL("Cell","Balance",,,$C$4,,H$9,$E203,$C$8,,,,,,,,,,,,,$C$5)</t>
  </si>
  <si>
    <t>=GL("Cell","Balance",,,$C$4,,I$9,$E203,$C$8,,,,,,,,,,,,,$C$5)</t>
  </si>
  <si>
    <t>=GL("Cell","Balance",,,$C$4,,J$9,$E203,$C$8,,,,,,,,,,,,,$C$5)</t>
  </si>
  <si>
    <t>=GL("Cell","Balance",,,$C$4,,K$9,$E203,$C$8,,,,,,,,,,,,,$C$5)</t>
  </si>
  <si>
    <t>=GL("Cell","Balance",,,$C$4,,L$9,$E203,$C$8,,,,,,,,,,,,,$C$5)</t>
  </si>
  <si>
    <t>=GL("Cell","Balance",,,$C$4,,M$9,$E203,$C$8,,,,,,,,,,,,,$C$5)</t>
  </si>
  <si>
    <t>=GL("Cell","AccountName",,,,,$C$6,$E204,$C$8)</t>
  </si>
  <si>
    <t>=GL("Cell","Balance",,,$C$4,,G$9,$E204,$C$8,,,,,,,,,,,,,$C$5)</t>
  </si>
  <si>
    <t>=GL("Cell","Balance",,,$C$4,,H$9,$E204,$C$8,,,,,,,,,,,,,$C$5)</t>
  </si>
  <si>
    <t>=GL("Cell","Balance",,,$C$4,,I$9,$E204,$C$8,,,,,,,,,,,,,$C$5)</t>
  </si>
  <si>
    <t>=GL("Cell","Balance",,,$C$4,,J$9,$E204,$C$8,,,,,,,,,,,,,$C$5)</t>
  </si>
  <si>
    <t>=GL("Cell","Balance",,,$C$4,,K$9,$E204,$C$8,,,,,,,,,,,,,$C$5)</t>
  </si>
  <si>
    <t>=GL("Cell","Balance",,,$C$4,,L$9,$E204,$C$8,,,,,,,,,,,,,$C$5)</t>
  </si>
  <si>
    <t>=GL("Cell","Balance",,,$C$4,,M$9,$E204,$C$8,,,,,,,,,,,,,$C$5)</t>
  </si>
  <si>
    <t>=GL("Cell","AccountName",,,,,$C$6,$E205,$C$8)</t>
  </si>
  <si>
    <t>=GL("Cell","Balance",,,$C$4,,G$9,$E205,$C$8,,,,,,,,,,,,,$C$5)</t>
  </si>
  <si>
    <t>=GL("Cell","Balance",,,$C$4,,H$9,$E205,$C$8,,,,,,,,,,,,,$C$5)</t>
  </si>
  <si>
    <t>=GL("Cell","Balance",,,$C$4,,I$9,$E205,$C$8,,,,,,,,,,,,,$C$5)</t>
  </si>
  <si>
    <t>=GL("Cell","Balance",,,$C$4,,J$9,$E205,$C$8,,,,,,,,,,,,,$C$5)</t>
  </si>
  <si>
    <t>=GL("Cell","Balance",,,$C$4,,K$9,$E205,$C$8,,,,,,,,,,,,,$C$5)</t>
  </si>
  <si>
    <t>=GL("Cell","Balance",,,$C$4,,L$9,$E205,$C$8,,,,,,,,,,,,,$C$5)</t>
  </si>
  <si>
    <t>=GL("Cell","Balance",,,$C$4,,M$9,$E205,$C$8,,,,,,,,,,,,,$C$5)</t>
  </si>
  <si>
    <t>=GL("Cell","AccountName",,,,,$C$6,$E206,$C$8)</t>
  </si>
  <si>
    <t>=GL("Cell","Balance",,,$C$4,,G$9,$E206,$C$8,,,,,,,,,,,,,$C$5)</t>
  </si>
  <si>
    <t>=GL("Cell","Balance",,,$C$4,,H$9,$E206,$C$8,,,,,,,,,,,,,$C$5)</t>
  </si>
  <si>
    <t>=GL("Cell","Balance",,,$C$4,,I$9,$E206,$C$8,,,,,,,,,,,,,$C$5)</t>
  </si>
  <si>
    <t>=GL("Cell","Balance",,,$C$4,,J$9,$E206,$C$8,,,,,,,,,,,,,$C$5)</t>
  </si>
  <si>
    <t>=GL("Cell","Balance",,,$C$4,,K$9,$E206,$C$8,,,,,,,,,,,,,$C$5)</t>
  </si>
  <si>
    <t>=GL("Cell","Balance",,,$C$4,,L$9,$E206,$C$8,,,,,,,,,,,,,$C$5)</t>
  </si>
  <si>
    <t>=GL("Cell","Balance",,,$C$4,,M$9,$E206,$C$8,,,,,,,,,,,,,$C$5)</t>
  </si>
  <si>
    <t>=GL("Cell","AccountName",,,,,$C$6,$E207,$C$8)</t>
  </si>
  <si>
    <t>=GL("Cell","Balance",,,$C$4,,G$9,$E207,$C$8,,,,,,,,,,,,,$C$5)</t>
  </si>
  <si>
    <t>=GL("Cell","Balance",,,$C$4,,H$9,$E207,$C$8,,,,,,,,,,,,,$C$5)</t>
  </si>
  <si>
    <t>=GL("Cell","Balance",,,$C$4,,I$9,$E207,$C$8,,,,,,,,,,,,,$C$5)</t>
  </si>
  <si>
    <t>=GL("Cell","Balance",,,$C$4,,J$9,$E207,$C$8,,,,,,,,,,,,,$C$5)</t>
  </si>
  <si>
    <t>=GL("Cell","Balance",,,$C$4,,K$9,$E207,$C$8,,,,,,,,,,,,,$C$5)</t>
  </si>
  <si>
    <t>=GL("Cell","Balance",,,$C$4,,L$9,$E207,$C$8,,,,,,,,,,,,,$C$5)</t>
  </si>
  <si>
    <t>=GL("Cell","Balance",,,$C$4,,M$9,$E207,$C$8,,,,,,,,,,,,,$C$5)</t>
  </si>
  <si>
    <t>=GL("Cell","AccountName",,,,,$C$6,$E208,$C$8)</t>
  </si>
  <si>
    <t>=GL("Cell","Balance",,,$C$4,,G$9,$E208,$C$8,,,,,,,,,,,,,$C$5)</t>
  </si>
  <si>
    <t>=GL("Cell","Balance",,,$C$4,,H$9,$E208,$C$8,,,,,,,,,,,,,$C$5)</t>
  </si>
  <si>
    <t>=GL("Cell","Balance",,,$C$4,,I$9,$E208,$C$8,,,,,,,,,,,,,$C$5)</t>
  </si>
  <si>
    <t>=GL("Cell","Balance",,,$C$4,,J$9,$E208,$C$8,,,,,,,,,,,,,$C$5)</t>
  </si>
  <si>
    <t>=GL("Cell","Balance",,,$C$4,,K$9,$E208,$C$8,,,,,,,,,,,,,$C$5)</t>
  </si>
  <si>
    <t>=GL("Cell","Balance",,,$C$4,,L$9,$E208,$C$8,,,,,,,,,,,,,$C$5)</t>
  </si>
  <si>
    <t>=GL("Cell","Balance",,,$C$4,,M$9,$E208,$C$8,,,,,,,,,,,,,$C$5)</t>
  </si>
  <si>
    <t>=GL("Cell","AccountName",,,,,$C$6,$E209,$C$8)</t>
  </si>
  <si>
    <t>=GL("Cell","Balance",,,$C$4,,G$9,$E209,$C$8,,,,,,,,,,,,,$C$5)</t>
  </si>
  <si>
    <t>=GL("Cell","Balance",,,$C$4,,H$9,$E209,$C$8,,,,,,,,,,,,,$C$5)</t>
  </si>
  <si>
    <t>=GL("Cell","Balance",,,$C$4,,I$9,$E209,$C$8,,,,,,,,,,,,,$C$5)</t>
  </si>
  <si>
    <t>=GL("Cell","Balance",,,$C$4,,J$9,$E209,$C$8,,,,,,,,,,,,,$C$5)</t>
  </si>
  <si>
    <t>=GL("Cell","Balance",,,$C$4,,K$9,$E209,$C$8,,,,,,,,,,,,,$C$5)</t>
  </si>
  <si>
    <t>=GL("Cell","Balance",,,$C$4,,L$9,$E209,$C$8,,,,,,,,,,,,,$C$5)</t>
  </si>
  <si>
    <t>=GL("Cell","Balance",,,$C$4,,M$9,$E209,$C$8,,,,,,,,,,,,,$C$5)</t>
  </si>
  <si>
    <t>=GL("Cell","AccountName",,,,,$C$6,$E210,$C$8)</t>
  </si>
  <si>
    <t>=GL("Cell","Balance",,,$C$4,,G$9,$E210,$C$8,,,,,,,,,,,,,$C$5)</t>
  </si>
  <si>
    <t>=GL("Cell","Balance",,,$C$4,,H$9,$E210,$C$8,,,,,,,,,,,,,$C$5)</t>
  </si>
  <si>
    <t>=GL("Cell","Balance",,,$C$4,,I$9,$E210,$C$8,,,,,,,,,,,,,$C$5)</t>
  </si>
  <si>
    <t>=GL("Cell","Balance",,,$C$4,,J$9,$E210,$C$8,,,,,,,,,,,,,$C$5)</t>
  </si>
  <si>
    <t>=GL("Cell","Balance",,,$C$4,,K$9,$E210,$C$8,,,,,,,,,,,,,$C$5)</t>
  </si>
  <si>
    <t>=GL("Cell","Balance",,,$C$4,,L$9,$E210,$C$8,,,,,,,,,,,,,$C$5)</t>
  </si>
  <si>
    <t>=GL("Cell","Balance",,,$C$4,,M$9,$E210,$C$8,,,,,,,,,,,,,$C$5)</t>
  </si>
  <si>
    <t>=GL("Cell","AccountName",,,,,$C$6,$E211,$C$8)</t>
  </si>
  <si>
    <t>=GL("Cell","Balance",,,$C$4,,G$9,$E211,$C$8,,,,,,,,,,,,,$C$5)</t>
  </si>
  <si>
    <t>=GL("Cell","Balance",,,$C$4,,H$9,$E211,$C$8,,,,,,,,,,,,,$C$5)</t>
  </si>
  <si>
    <t>=GL("Cell","Balance",,,$C$4,,I$9,$E211,$C$8,,,,,,,,,,,,,$C$5)</t>
  </si>
  <si>
    <t>=GL("Cell","Balance",,,$C$4,,J$9,$E211,$C$8,,,,,,,,,,,,,$C$5)</t>
  </si>
  <si>
    <t>=GL("Cell","Balance",,,$C$4,,K$9,$E211,$C$8,,,,,,,,,,,,,$C$5)</t>
  </si>
  <si>
    <t>=GL("Cell","Balance",,,$C$4,,L$9,$E211,$C$8,,,,,,,,,,,,,$C$5)</t>
  </si>
  <si>
    <t>=GL("Cell","Balance",,,$C$4,,M$9,$E211,$C$8,,,,,,,,,,,,,$C$5)</t>
  </si>
  <si>
    <t>=GL("Cell","AccountName",,,,,$C$6,$E212,$C$8)</t>
  </si>
  <si>
    <t>=GL("Cell","Balance",,,$C$4,,G$9,$E212,$C$8,,,,,,,,,,,,,$C$5)</t>
  </si>
  <si>
    <t>=GL("Cell","Balance",,,$C$4,,H$9,$E212,$C$8,,,,,,,,,,,,,$C$5)</t>
  </si>
  <si>
    <t>=GL("Cell","Balance",,,$C$4,,I$9,$E212,$C$8,,,,,,,,,,,,,$C$5)</t>
  </si>
  <si>
    <t>=GL("Cell","Balance",,,$C$4,,J$9,$E212,$C$8,,,,,,,,,,,,,$C$5)</t>
  </si>
  <si>
    <t>=GL("Cell","Balance",,,$C$4,,K$9,$E212,$C$8,,,,,,,,,,,,,$C$5)</t>
  </si>
  <si>
    <t>=GL("Cell","Balance",,,$C$4,,L$9,$E212,$C$8,,,,,,,,,,,,,$C$5)</t>
  </si>
  <si>
    <t>=GL("Cell","Balance",,,$C$4,,M$9,$E212,$C$8,,,,,,,,,,,,,$C$5)</t>
  </si>
  <si>
    <t>=GL("Cell","AccountName",,,,,$C$6,$E213,$C$8)</t>
  </si>
  <si>
    <t>=GL("Cell","Balance",,,$C$4,,G$9,$E213,$C$8,,,,,,,,,,,,,$C$5)</t>
  </si>
  <si>
    <t>=GL("Cell","Balance",,,$C$4,,H$9,$E213,$C$8,,,,,,,,,,,,,$C$5)</t>
  </si>
  <si>
    <t>=GL("Cell","Balance",,,$C$4,,I$9,$E213,$C$8,,,,,,,,,,,,,$C$5)</t>
  </si>
  <si>
    <t>=GL("Cell","Balance",,,$C$4,,J$9,$E213,$C$8,,,,,,,,,,,,,$C$5)</t>
  </si>
  <si>
    <t>=GL("Cell","Balance",,,$C$4,,K$9,$E213,$C$8,,,,,,,,,,,,,$C$5)</t>
  </si>
  <si>
    <t>=GL("Cell","Balance",,,$C$4,,L$9,$E213,$C$8,,,,,,,,,,,,,$C$5)</t>
  </si>
  <si>
    <t>=GL("Cell","Balance",,,$C$4,,M$9,$E213,$C$8,,,,,,,,,,,,,$C$5)</t>
  </si>
  <si>
    <t>=GL("Cell","AccountName",,,,,$C$6,$E214,$C$8)</t>
  </si>
  <si>
    <t>=GL("Cell","Balance",,,$C$4,,G$9,$E214,$C$8,,,,,,,,,,,,,$C$5)</t>
  </si>
  <si>
    <t>=GL("Cell","Balance",,,$C$4,,H$9,$E214,$C$8,,,,,,,,,,,,,$C$5)</t>
  </si>
  <si>
    <t>=GL("Cell","Balance",,,$C$4,,I$9,$E214,$C$8,,,,,,,,,,,,,$C$5)</t>
  </si>
  <si>
    <t>=GL("Cell","Balance",,,$C$4,,J$9,$E214,$C$8,,,,,,,,,,,,,$C$5)</t>
  </si>
  <si>
    <t>=GL("Cell","Balance",,,$C$4,,K$9,$E214,$C$8,,,,,,,,,,,,,$C$5)</t>
  </si>
  <si>
    <t>=GL("Cell","Balance",,,$C$4,,L$9,$E214,$C$8,,,,,,,,,,,,,$C$5)</t>
  </si>
  <si>
    <t>=GL("Cell","Balance",,,$C$4,,M$9,$E214,$C$8,,,,,,,,,,,,,$C$5)</t>
  </si>
  <si>
    <t>=GL("Cell","AccountName",,,,,$C$6,$E215,$C$8)</t>
  </si>
  <si>
    <t>=GL("Cell","Balance",,,$C$4,,G$9,$E215,$C$8,,,,,,,,,,,,,$C$5)</t>
  </si>
  <si>
    <t>=GL("Cell","Balance",,,$C$4,,H$9,$E215,$C$8,,,,,,,,,,,,,$C$5)</t>
  </si>
  <si>
    <t>=GL("Cell","Balance",,,$C$4,,I$9,$E215,$C$8,,,,,,,,,,,,,$C$5)</t>
  </si>
  <si>
    <t>=GL("Cell","Balance",,,$C$4,,J$9,$E215,$C$8,,,,,,,,,,,,,$C$5)</t>
  </si>
  <si>
    <t>=GL("Cell","Balance",,,$C$4,,K$9,$E215,$C$8,,,,,,,,,,,,,$C$5)</t>
  </si>
  <si>
    <t>=GL("Cell","Balance",,,$C$4,,L$9,$E215,$C$8,,,,,,,,,,,,,$C$5)</t>
  </si>
  <si>
    <t>=GL("Cell","Balance",,,$C$4,,M$9,$E215,$C$8,,,,,,,,,,,,,$C$5)</t>
  </si>
  <si>
    <t>=GL("Cell","AccountName",,,,,$C$6,$E216,$C$8)</t>
  </si>
  <si>
    <t>=GL("Cell","Balance",,,$C$4,,G$9,$E216,$C$8,,,,,,,,,,,,,$C$5)</t>
  </si>
  <si>
    <t>=GL("Cell","Balance",,,$C$4,,H$9,$E216,$C$8,,,,,,,,,,,,,$C$5)</t>
  </si>
  <si>
    <t>=GL("Cell","Balance",,,$C$4,,I$9,$E216,$C$8,,,,,,,,,,,,,$C$5)</t>
  </si>
  <si>
    <t>=GL("Cell","Balance",,,$C$4,,J$9,$E216,$C$8,,,,,,,,,,,,,$C$5)</t>
  </si>
  <si>
    <t>=GL("Cell","Balance",,,$C$4,,K$9,$E216,$C$8,,,,,,,,,,,,,$C$5)</t>
  </si>
  <si>
    <t>=GL("Cell","Balance",,,$C$4,,L$9,$E216,$C$8,,,,,,,,,,,,,$C$5)</t>
  </si>
  <si>
    <t>=GL("Cell","Balance",,,$C$4,,M$9,$E216,$C$8,,,,,,,,,,,,,$C$5)</t>
  </si>
  <si>
    <t>=GL("Cell","AccountName",,,,,$C$6,$E217,$C$8)</t>
  </si>
  <si>
    <t>=GL("Cell","Balance",,,$C$4,,G$9,$E217,$C$8,,,,,,,,,,,,,$C$5)</t>
  </si>
  <si>
    <t>=GL("Cell","Balance",,,$C$4,,H$9,$E217,$C$8,,,,,,,,,,,,,$C$5)</t>
  </si>
  <si>
    <t>=GL("Cell","Balance",,,$C$4,,I$9,$E217,$C$8,,,,,,,,,,,,,$C$5)</t>
  </si>
  <si>
    <t>=GL("Cell","Balance",,,$C$4,,J$9,$E217,$C$8,,,,,,,,,,,,,$C$5)</t>
  </si>
  <si>
    <t>=GL("Cell","Balance",,,$C$4,,K$9,$E217,$C$8,,,,,,,,,,,,,$C$5)</t>
  </si>
  <si>
    <t>=GL("Cell","Balance",,,$C$4,,L$9,$E217,$C$8,,,,,,,,,,,,,$C$5)</t>
  </si>
  <si>
    <t>=GL("Cell","Balance",,,$C$4,,M$9,$E217,$C$8,,,,,,,,,,,,,$C$5)</t>
  </si>
  <si>
    <t>=GL("Cell","AccountName",,,,,$C$6,$E218,$C$8)</t>
  </si>
  <si>
    <t>=GL("Cell","Balance",,,$C$4,,G$9,$E218,$C$8,,,,,,,,,,,,,$C$5)</t>
  </si>
  <si>
    <t>=GL("Cell","Balance",,,$C$4,,H$9,$E218,$C$8,,,,,,,,,,,,,$C$5)</t>
  </si>
  <si>
    <t>=GL("Cell","Balance",,,$C$4,,I$9,$E218,$C$8,,,,,,,,,,,,,$C$5)</t>
  </si>
  <si>
    <t>=GL("Cell","Balance",,,$C$4,,J$9,$E218,$C$8,,,,,,,,,,,,,$C$5)</t>
  </si>
  <si>
    <t>=GL("Cell","Balance",,,$C$4,,K$9,$E218,$C$8,,,,,,,,,,,,,$C$5)</t>
  </si>
  <si>
    <t>=GL("Cell","Balance",,,$C$4,,L$9,$E218,$C$8,,,,,,,,,,,,,$C$5)</t>
  </si>
  <si>
    <t>=GL("Cell","Balance",,,$C$4,,M$9,$E218,$C$8,,,,,,,,,,,,,$C$5)</t>
  </si>
  <si>
    <t>=GL("Cell","AccountName",,,,,$C$6,$E219,$C$8)</t>
  </si>
  <si>
    <t>=GL("Cell","Balance",,,$C$4,,G$9,$E219,$C$8,,,,,,,,,,,,,$C$5)</t>
  </si>
  <si>
    <t>=GL("Cell","Balance",,,$C$4,,H$9,$E219,$C$8,,,,,,,,,,,,,$C$5)</t>
  </si>
  <si>
    <t>=GL("Cell","Balance",,,$C$4,,I$9,$E219,$C$8,,,,,,,,,,,,,$C$5)</t>
  </si>
  <si>
    <t>=GL("Cell","Balance",,,$C$4,,J$9,$E219,$C$8,,,,,,,,,,,,,$C$5)</t>
  </si>
  <si>
    <t>=GL("Cell","Balance",,,$C$4,,K$9,$E219,$C$8,,,,,,,,,,,,,$C$5)</t>
  </si>
  <si>
    <t>=GL("Cell","Balance",,,$C$4,,L$9,$E219,$C$8,,,,,,,,,,,,,$C$5)</t>
  </si>
  <si>
    <t>=GL("Cell","Balance",,,$C$4,,M$9,$E219,$C$8,,,,,,,,,,,,,$C$5)</t>
  </si>
  <si>
    <t>=GL("Cell","AccountName",,,,,$C$6,$E220,$C$8)</t>
  </si>
  <si>
    <t>=GL("Cell","Balance",,,$C$4,,G$9,$E220,$C$8,,,,,,,,,,,,,$C$5)</t>
  </si>
  <si>
    <t>=GL("Cell","Balance",,,$C$4,,H$9,$E220,$C$8,,,,,,,,,,,,,$C$5)</t>
  </si>
  <si>
    <t>=GL("Cell","Balance",,,$C$4,,I$9,$E220,$C$8,,,,,,,,,,,,,$C$5)</t>
  </si>
  <si>
    <t>=GL("Cell","Balance",,,$C$4,,J$9,$E220,$C$8,,,,,,,,,,,,,$C$5)</t>
  </si>
  <si>
    <t>=GL("Cell","Balance",,,$C$4,,K$9,$E220,$C$8,,,,,,,,,,,,,$C$5)</t>
  </si>
  <si>
    <t>=GL("Cell","Balance",,,$C$4,,L$9,$E220,$C$8,,,,,,,,,,,,,$C$5)</t>
  </si>
  <si>
    <t>=GL("Cell","Balance",,,$C$4,,M$9,$E220,$C$8,,,,,,,,,,,,,$C$5)</t>
  </si>
  <si>
    <t>=GL("Cell","AccountName",,,,,$C$6,$E221,$C$8)</t>
  </si>
  <si>
    <t>=GL("Cell","Balance",,,$C$4,,G$9,$E221,$C$8,,,,,,,,,,,,,$C$5)</t>
  </si>
  <si>
    <t>=GL("Cell","Balance",,,$C$4,,H$9,$E221,$C$8,,,,,,,,,,,,,$C$5)</t>
  </si>
  <si>
    <t>=GL("Cell","Balance",,,$C$4,,I$9,$E221,$C$8,,,,,,,,,,,,,$C$5)</t>
  </si>
  <si>
    <t>=GL("Cell","Balance",,,$C$4,,J$9,$E221,$C$8,,,,,,,,,,,,,$C$5)</t>
  </si>
  <si>
    <t>=GL("Cell","Balance",,,$C$4,,K$9,$E221,$C$8,,,,,,,,,,,,,$C$5)</t>
  </si>
  <si>
    <t>=GL("Cell","Balance",,,$C$4,,L$9,$E221,$C$8,,,,,,,,,,,,,$C$5)</t>
  </si>
  <si>
    <t>=GL("Cell","Balance",,,$C$4,,M$9,$E221,$C$8,,,,,,,,,,,,,$C$5)</t>
  </si>
  <si>
    <t>=GL("Cell","AccountName",,,,,$C$6,$E222,$C$8)</t>
  </si>
  <si>
    <t>=GL("Cell","Balance",,,$C$4,,G$9,$E222,$C$8,,,,,,,,,,,,,$C$5)</t>
  </si>
  <si>
    <t>=GL("Cell","Balance",,,$C$4,,H$9,$E222,$C$8,,,,,,,,,,,,,$C$5)</t>
  </si>
  <si>
    <t>=GL("Cell","Balance",,,$C$4,,I$9,$E222,$C$8,,,,,,,,,,,,,$C$5)</t>
  </si>
  <si>
    <t>=GL("Cell","Balance",,,$C$4,,J$9,$E222,$C$8,,,,,,,,,,,,,$C$5)</t>
  </si>
  <si>
    <t>=GL("Cell","Balance",,,$C$4,,K$9,$E222,$C$8,,,,,,,,,,,,,$C$5)</t>
  </si>
  <si>
    <t>=GL("Cell","Balance",,,$C$4,,L$9,$E222,$C$8,,,,,,,,,,,,,$C$5)</t>
  </si>
  <si>
    <t>=GL("Cell","Balance",,,$C$4,,M$9,$E222,$C$8,,,,,,,,,,,,,$C$5)</t>
  </si>
  <si>
    <t>=GL("Cell","AccountName",,,,,$C$6,$E223,$C$8)</t>
  </si>
  <si>
    <t>=GL("Cell","Balance",,,$C$4,,G$9,$E223,$C$8,,,,,,,,,,,,,$C$5)</t>
  </si>
  <si>
    <t>=GL("Cell","Balance",,,$C$4,,H$9,$E223,$C$8,,,,,,,,,,,,,$C$5)</t>
  </si>
  <si>
    <t>=GL("Cell","Balance",,,$C$4,,I$9,$E223,$C$8,,,,,,,,,,,,,$C$5)</t>
  </si>
  <si>
    <t>=GL("Cell","Balance",,,$C$4,,J$9,$E223,$C$8,,,,,,,,,,,,,$C$5)</t>
  </si>
  <si>
    <t>=GL("Cell","Balance",,,$C$4,,K$9,$E223,$C$8,,,,,,,,,,,,,$C$5)</t>
  </si>
  <si>
    <t>=GL("Cell","Balance",,,$C$4,,L$9,$E223,$C$8,,,,,,,,,,,,,$C$5)</t>
  </si>
  <si>
    <t>=GL("Cell","Balance",,,$C$4,,M$9,$E223,$C$8,,,,,,,,,,,,,$C$5)</t>
  </si>
  <si>
    <t>=GL("Cell","AccountName",,,,,$C$6,$E224,$C$8)</t>
  </si>
  <si>
    <t>=GL("Cell","Balance",,,$C$4,,G$9,$E224,$C$8,,,,,,,,,,,,,$C$5)</t>
  </si>
  <si>
    <t>=GL("Cell","Balance",,,$C$4,,H$9,$E224,$C$8,,,,,,,,,,,,,$C$5)</t>
  </si>
  <si>
    <t>=GL("Cell","Balance",,,$C$4,,I$9,$E224,$C$8,,,,,,,,,,,,,$C$5)</t>
  </si>
  <si>
    <t>=GL("Cell","Balance",,,$C$4,,J$9,$E224,$C$8,,,,,,,,,,,,,$C$5)</t>
  </si>
  <si>
    <t>=GL("Cell","Balance",,,$C$4,,K$9,$E224,$C$8,,,,,,,,,,,,,$C$5)</t>
  </si>
  <si>
    <t>=GL("Cell","Balance",,,$C$4,,L$9,$E224,$C$8,,,,,,,,,,,,,$C$5)</t>
  </si>
  <si>
    <t>=GL("Cell","Balance",,,$C$4,,M$9,$E224,$C$8,,,,,,,,,,,,,$C$5)</t>
  </si>
  <si>
    <t>=GL("Cell","AccountName",,,,,$C$6,$E225,$C$8)</t>
  </si>
  <si>
    <t>=GL("Cell","Balance",,,$C$4,,G$9,$E225,$C$8,,,,,,,,,,,,,$C$5)</t>
  </si>
  <si>
    <t>=GL("Cell","Balance",,,$C$4,,H$9,$E225,$C$8,,,,,,,,,,,,,$C$5)</t>
  </si>
  <si>
    <t>=GL("Cell","Balance",,,$C$4,,I$9,$E225,$C$8,,,,,,,,,,,,,$C$5)</t>
  </si>
  <si>
    <t>=GL("Cell","Balance",,,$C$4,,J$9,$E225,$C$8,,,,,,,,,,,,,$C$5)</t>
  </si>
  <si>
    <t>=GL("Cell","Balance",,,$C$4,,K$9,$E225,$C$8,,,,,,,,,,,,,$C$5)</t>
  </si>
  <si>
    <t>=GL("Cell","Balance",,,$C$4,,L$9,$E225,$C$8,,,,,,,,,,,,,$C$5)</t>
  </si>
  <si>
    <t>=GL("Cell","Balance",,,$C$4,,M$9,$E225,$C$8,,,,,,,,,,,,,$C$5)</t>
  </si>
  <si>
    <t>=GL("Cell","AccountName",,,,,$C$6,$E226,$C$8)</t>
  </si>
  <si>
    <t>=GL("Cell","Balance",,,$C$4,,G$9,$E226,$C$8,,,,,,,,,,,,,$C$5)</t>
  </si>
  <si>
    <t>=GL("Cell","Balance",,,$C$4,,H$9,$E226,$C$8,,,,,,,,,,,,,$C$5)</t>
  </si>
  <si>
    <t>=GL("Cell","Balance",,,$C$4,,I$9,$E226,$C$8,,,,,,,,,,,,,$C$5)</t>
  </si>
  <si>
    <t>=GL("Cell","Balance",,,$C$4,,J$9,$E226,$C$8,,,,,,,,,,,,,$C$5)</t>
  </si>
  <si>
    <t>=GL("Cell","Balance",,,$C$4,,K$9,$E226,$C$8,,,,,,,,,,,,,$C$5)</t>
  </si>
  <si>
    <t>=GL("Cell","Balance",,,$C$4,,L$9,$E226,$C$8,,,,,,,,,,,,,$C$5)</t>
  </si>
  <si>
    <t>=GL("Cell","Balance",,,$C$4,,M$9,$E226,$C$8,,,,,,,,,,,,,$C$5)</t>
  </si>
  <si>
    <t>=GL("Cell","AccountName",,,,,$C$6,$E227,$C$8)</t>
  </si>
  <si>
    <t>=GL("Cell","Balance",,,$C$4,,G$9,$E227,$C$8,,,,,,,,,,,,,$C$5)</t>
  </si>
  <si>
    <t>=GL("Cell","Balance",,,$C$4,,H$9,$E227,$C$8,,,,,,,,,,,,,$C$5)</t>
  </si>
  <si>
    <t>=GL("Cell","Balance",,,$C$4,,I$9,$E227,$C$8,,,,,,,,,,,,,$C$5)</t>
  </si>
  <si>
    <t>=GL("Cell","Balance",,,$C$4,,J$9,$E227,$C$8,,,,,,,,,,,,,$C$5)</t>
  </si>
  <si>
    <t>=GL("Cell","Balance",,,$C$4,,K$9,$E227,$C$8,,,,,,,,,,,,,$C$5)</t>
  </si>
  <si>
    <t>=GL("Cell","Balance",,,$C$4,,L$9,$E227,$C$8,,,,,,,,,,,,,$C$5)</t>
  </si>
  <si>
    <t>=GL("Cell","Balance",,,$C$4,,M$9,$E227,$C$8,,,,,,,,,,,,,$C$5)</t>
  </si>
  <si>
    <t>=GL("Cell","AccountName",,,,,$C$6,$E228,$C$8)</t>
  </si>
  <si>
    <t>=GL("Cell","Balance",,,$C$4,,G$9,$E228,$C$8,,,,,,,,,,,,,$C$5)</t>
  </si>
  <si>
    <t>=GL("Cell","Balance",,,$C$4,,H$9,$E228,$C$8,,,,,,,,,,,,,$C$5)</t>
  </si>
  <si>
    <t>=GL("Cell","Balance",,,$C$4,,I$9,$E228,$C$8,,,,,,,,,,,,,$C$5)</t>
  </si>
  <si>
    <t>=GL("Cell","Balance",,,$C$4,,J$9,$E228,$C$8,,,,,,,,,,,,,$C$5)</t>
  </si>
  <si>
    <t>=GL("Cell","Balance",,,$C$4,,K$9,$E228,$C$8,,,,,,,,,,,,,$C$5)</t>
  </si>
  <si>
    <t>=GL("Cell","Balance",,,$C$4,,L$9,$E228,$C$8,,,,,,,,,,,,,$C$5)</t>
  </si>
  <si>
    <t>=GL("Cell","Balance",,,$C$4,,M$9,$E228,$C$8,,,,,,,,,,,,,$C$5)</t>
  </si>
  <si>
    <t>=GL("Cell","AccountName",,,,,$C$6,$E229,$C$8)</t>
  </si>
  <si>
    <t>=GL("Cell","Balance",,,$C$4,,G$9,$E229,$C$8,,,,,,,,,,,,,$C$5)</t>
  </si>
  <si>
    <t>=GL("Cell","Balance",,,$C$4,,H$9,$E229,$C$8,,,,,,,,,,,,,$C$5)</t>
  </si>
  <si>
    <t>=GL("Cell","Balance",,,$C$4,,I$9,$E229,$C$8,,,,,,,,,,,,,$C$5)</t>
  </si>
  <si>
    <t>=GL("Cell","Balance",,,$C$4,,J$9,$E229,$C$8,,,,,,,,,,,,,$C$5)</t>
  </si>
  <si>
    <t>=GL("Cell","Balance",,,$C$4,,K$9,$E229,$C$8,,,,,,,,,,,,,$C$5)</t>
  </si>
  <si>
    <t>=GL("Cell","Balance",,,$C$4,,L$9,$E229,$C$8,,,,,,,,,,,,,$C$5)</t>
  </si>
  <si>
    <t>=GL("Cell","Balance",,,$C$4,,M$9,$E229,$C$8,,,,,,,,,,,,,$C$5)</t>
  </si>
  <si>
    <t>=GL("Cell","AccountName",,,,,$C$6,$E230,$C$8)</t>
  </si>
  <si>
    <t>=GL("Cell","Balance",,,$C$4,,G$9,$E230,$C$8,,,,,,,,,,,,,$C$5)</t>
  </si>
  <si>
    <t>=GL("Cell","Balance",,,$C$4,,H$9,$E230,$C$8,,,,,,,,,,,,,$C$5)</t>
  </si>
  <si>
    <t>=GL("Cell","Balance",,,$C$4,,I$9,$E230,$C$8,,,,,,,,,,,,,$C$5)</t>
  </si>
  <si>
    <t>=GL("Cell","Balance",,,$C$4,,J$9,$E230,$C$8,,,,,,,,,,,,,$C$5)</t>
  </si>
  <si>
    <t>=GL("Cell","Balance",,,$C$4,,K$9,$E230,$C$8,,,,,,,,,,,,,$C$5)</t>
  </si>
  <si>
    <t>=GL("Cell","Balance",,,$C$4,,L$9,$E230,$C$8,,,,,,,,,,,,,$C$5)</t>
  </si>
  <si>
    <t>=GL("Cell","Balance",,,$C$4,,M$9,$E230,$C$8,,,,,,,,,,,,,$C$5)</t>
  </si>
  <si>
    <t>=GL("Cell","AccountName",,,,,$C$6,$E231,$C$8)</t>
  </si>
  <si>
    <t>=GL("Cell","Balance",,,$C$4,,G$9,$E231,$C$8,,,,,,,,,,,,,$C$5)</t>
  </si>
  <si>
    <t>=GL("Cell","Balance",,,$C$4,,H$9,$E231,$C$8,,,,,,,,,,,,,$C$5)</t>
  </si>
  <si>
    <t>=GL("Cell","Balance",,,$C$4,,I$9,$E231,$C$8,,,,,,,,,,,,,$C$5)</t>
  </si>
  <si>
    <t>=GL("Cell","Balance",,,$C$4,,J$9,$E231,$C$8,,,,,,,,,,,,,$C$5)</t>
  </si>
  <si>
    <t>=GL("Cell","Balance",,,$C$4,,K$9,$E231,$C$8,,,,,,,,,,,,,$C$5)</t>
  </si>
  <si>
    <t>=GL("Cell","Balance",,,$C$4,,L$9,$E231,$C$8,,,,,,,,,,,,,$C$5)</t>
  </si>
  <si>
    <t>=GL("Cell","Balance",,,$C$4,,M$9,$E231,$C$8,,,,,,,,,,,,,$C$5)</t>
  </si>
  <si>
    <t>=GL("Cell","AccountName",,,,,$C$6,$E232,$C$8)</t>
  </si>
  <si>
    <t>=GL("Cell","Balance",,,$C$4,,G$9,$E232,$C$8,,,,,,,,,,,,,$C$5)</t>
  </si>
  <si>
    <t>=GL("Cell","Balance",,,$C$4,,H$9,$E232,$C$8,,,,,,,,,,,,,$C$5)</t>
  </si>
  <si>
    <t>=GL("Cell","Balance",,,$C$4,,I$9,$E232,$C$8,,,,,,,,,,,,,$C$5)</t>
  </si>
  <si>
    <t>=GL("Cell","Balance",,,$C$4,,J$9,$E232,$C$8,,,,,,,,,,,,,$C$5)</t>
  </si>
  <si>
    <t>=GL("Cell","Balance",,,$C$4,,K$9,$E232,$C$8,,,,,,,,,,,,,$C$5)</t>
  </si>
  <si>
    <t>=GL("Cell","Balance",,,$C$4,,L$9,$E232,$C$8,,,,,,,,,,,,,$C$5)</t>
  </si>
  <si>
    <t>=GL("Cell","Balance",,,$C$4,,M$9,$E232,$C$8,,,,,,,,,,,,,$C$5)</t>
  </si>
  <si>
    <t>=GL("Cell","AccountName",,,,,$C$6,$E233,$C$8)</t>
  </si>
  <si>
    <t>=GL("Cell","Balance",,,$C$4,,G$9,$E233,$C$8,,,,,,,,,,,,,$C$5)</t>
  </si>
  <si>
    <t>=GL("Cell","Balance",,,$C$4,,H$9,$E233,$C$8,,,,,,,,,,,,,$C$5)</t>
  </si>
  <si>
    <t>=GL("Cell","Balance",,,$C$4,,I$9,$E233,$C$8,,,,,,,,,,,,,$C$5)</t>
  </si>
  <si>
    <t>=GL("Cell","Balance",,,$C$4,,J$9,$E233,$C$8,,,,,,,,,,,,,$C$5)</t>
  </si>
  <si>
    <t>=GL("Cell","Balance",,,$C$4,,K$9,$E233,$C$8,,,,,,,,,,,,,$C$5)</t>
  </si>
  <si>
    <t>=GL("Cell","Balance",,,$C$4,,L$9,$E233,$C$8,,,,,,,,,,,,,$C$5)</t>
  </si>
  <si>
    <t>=GL("Cell","Balance",,,$C$4,,M$9,$E233,$C$8,,,,,,,,,,,,,$C$5)</t>
  </si>
  <si>
    <t>=GL("Cell","AccountName",,,,,$C$6,$E234,$C$8)</t>
  </si>
  <si>
    <t>=GL("Cell","Balance",,,$C$4,,G$9,$E234,$C$8,,,,,,,,,,,,,$C$5)</t>
  </si>
  <si>
    <t>=GL("Cell","Balance",,,$C$4,,H$9,$E234,$C$8,,,,,,,,,,,,,$C$5)</t>
  </si>
  <si>
    <t>=GL("Cell","Balance",,,$C$4,,I$9,$E234,$C$8,,,,,,,,,,,,,$C$5)</t>
  </si>
  <si>
    <t>=GL("Cell","Balance",,,$C$4,,J$9,$E234,$C$8,,,,,,,,,,,,,$C$5)</t>
  </si>
  <si>
    <t>=GL("Cell","Balance",,,$C$4,,K$9,$E234,$C$8,,,,,,,,,,,,,$C$5)</t>
  </si>
  <si>
    <t>=GL("Cell","Balance",,,$C$4,,L$9,$E234,$C$8,,,,,,,,,,,,,$C$5)</t>
  </si>
  <si>
    <t>=GL("Cell","Balance",,,$C$4,,M$9,$E234,$C$8,,,,,,,,,,,,,$C$5)</t>
  </si>
  <si>
    <t>=GL("Cell","AccountName",,,,,$C$6,$E235,$C$8)</t>
  </si>
  <si>
    <t>=GL("Cell","Balance",,,$C$4,,G$9,$E235,$C$8,,,,,,,,,,,,,$C$5)</t>
  </si>
  <si>
    <t>=GL("Cell","Balance",,,$C$4,,H$9,$E235,$C$8,,,,,,,,,,,,,$C$5)</t>
  </si>
  <si>
    <t>=GL("Cell","Balance",,,$C$4,,I$9,$E235,$C$8,,,,,,,,,,,,,$C$5)</t>
  </si>
  <si>
    <t>=GL("Cell","Balance",,,$C$4,,J$9,$E235,$C$8,,,,,,,,,,,,,$C$5)</t>
  </si>
  <si>
    <t>=GL("Cell","Balance",,,$C$4,,K$9,$E235,$C$8,,,,,,,,,,,,,$C$5)</t>
  </si>
  <si>
    <t>=GL("Cell","Balance",,,$C$4,,L$9,$E235,$C$8,,,,,,,,,,,,,$C$5)</t>
  </si>
  <si>
    <t>=GL("Cell","Balance",,,$C$4,,M$9,$E235,$C$8,,,,,,,,,,,,,$C$5)</t>
  </si>
  <si>
    <t>=GL("Cell","AccountName",,,,,$C$6,$E236,$C$8)</t>
  </si>
  <si>
    <t>=GL("Cell","Balance",,,$C$4,,G$9,$E236,$C$8,,,,,,,,,,,,,$C$5)</t>
  </si>
  <si>
    <t>=GL("Cell","Balance",,,$C$4,,H$9,$E236,$C$8,,,,,,,,,,,,,$C$5)</t>
  </si>
  <si>
    <t>=GL("Cell","Balance",,,$C$4,,I$9,$E236,$C$8,,,,,,,,,,,,,$C$5)</t>
  </si>
  <si>
    <t>=GL("Cell","Balance",,,$C$4,,J$9,$E236,$C$8,,,,,,,,,,,,,$C$5)</t>
  </si>
  <si>
    <t>=GL("Cell","Balance",,,$C$4,,K$9,$E236,$C$8,,,,,,,,,,,,,$C$5)</t>
  </si>
  <si>
    <t>=GL("Cell","Balance",,,$C$4,,L$9,$E236,$C$8,,,,,,,,,,,,,$C$5)</t>
  </si>
  <si>
    <t>=GL("Cell","Balance",,,$C$4,,M$9,$E236,$C$8,,,,,,,,,,,,,$C$5)</t>
  </si>
  <si>
    <t>=GL("Cell","AccountName",,,,,$C$6,$E237,$C$8)</t>
  </si>
  <si>
    <t>=GL("Cell","Balance",,,$C$4,,G$9,$E237,$C$8,,,,,,,,,,,,,$C$5)</t>
  </si>
  <si>
    <t>=GL("Cell","Balance",,,$C$4,,H$9,$E237,$C$8,,,,,,,,,,,,,$C$5)</t>
  </si>
  <si>
    <t>=GL("Cell","Balance",,,$C$4,,I$9,$E237,$C$8,,,,,,,,,,,,,$C$5)</t>
  </si>
  <si>
    <t>=GL("Cell","Balance",,,$C$4,,J$9,$E237,$C$8,,,,,,,,,,,,,$C$5)</t>
  </si>
  <si>
    <t>=GL("Cell","Balance",,,$C$4,,K$9,$E237,$C$8,,,,,,,,,,,,,$C$5)</t>
  </si>
  <si>
    <t>=GL("Cell","Balance",,,$C$4,,L$9,$E237,$C$8,,,,,,,,,,,,,$C$5)</t>
  </si>
  <si>
    <t>=GL("Cell","Balance",,,$C$4,,M$9,$E237,$C$8,,,,,,,,,,,,,$C$5)</t>
  </si>
  <si>
    <t>=GL("Cell","AccountName",,,,,$C$6,$E238,$C$8)</t>
  </si>
  <si>
    <t>=GL("Cell","Balance",,,$C$4,,G$9,$E238,$C$8,,,,,,,,,,,,,$C$5)</t>
  </si>
  <si>
    <t>=GL("Cell","Balance",,,$C$4,,H$9,$E238,$C$8,,,,,,,,,,,,,$C$5)</t>
  </si>
  <si>
    <t>=GL("Cell","Balance",,,$C$4,,I$9,$E238,$C$8,,,,,,,,,,,,,$C$5)</t>
  </si>
  <si>
    <t>=GL("Cell","Balance",,,$C$4,,J$9,$E238,$C$8,,,,,,,,,,,,,$C$5)</t>
  </si>
  <si>
    <t>=GL("Cell","Balance",,,$C$4,,K$9,$E238,$C$8,,,,,,,,,,,,,$C$5)</t>
  </si>
  <si>
    <t>=GL("Cell","Balance",,,$C$4,,L$9,$E238,$C$8,,,,,,,,,,,,,$C$5)</t>
  </si>
  <si>
    <t>=GL("Cell","Balance",,,$C$4,,M$9,$E238,$C$8,,,,,,,,,,,,,$C$5)</t>
  </si>
  <si>
    <t>=GL("Cell","AccountName",,,,,$C$6,$E239,$C$8)</t>
  </si>
  <si>
    <t>=GL("Cell","Balance",,,$C$4,,G$9,$E239,$C$8,,,,,,,,,,,,,$C$5)</t>
  </si>
  <si>
    <t>=GL("Cell","Balance",,,$C$4,,H$9,$E239,$C$8,,,,,,,,,,,,,$C$5)</t>
  </si>
  <si>
    <t>=GL("Cell","Balance",,,$C$4,,I$9,$E239,$C$8,,,,,,,,,,,,,$C$5)</t>
  </si>
  <si>
    <t>=GL("Cell","Balance",,,$C$4,,J$9,$E239,$C$8,,,,,,,,,,,,,$C$5)</t>
  </si>
  <si>
    <t>=GL("Cell","Balance",,,$C$4,,K$9,$E239,$C$8,,,,,,,,,,,,,$C$5)</t>
  </si>
  <si>
    <t>=GL("Cell","Balance",,,$C$4,,L$9,$E239,$C$8,,,,,,,,,,,,,$C$5)</t>
  </si>
  <si>
    <t>=GL("Cell","Balance",,,$C$4,,M$9,$E239,$C$8,,,,,,,,,,,,,$C$5)</t>
  </si>
  <si>
    <t>=GL("Cell","AccountName",,,,,$C$6,$E240,$C$8)</t>
  </si>
  <si>
    <t>=GL("Cell","Balance",,,$C$4,,G$9,$E240,$C$8,,,,,,,,,,,,,$C$5)</t>
  </si>
  <si>
    <t>=GL("Cell","Balance",,,$C$4,,H$9,$E240,$C$8,,,,,,,,,,,,,$C$5)</t>
  </si>
  <si>
    <t>=GL("Cell","Balance",,,$C$4,,I$9,$E240,$C$8,,,,,,,,,,,,,$C$5)</t>
  </si>
  <si>
    <t>=GL("Cell","Balance",,,$C$4,,J$9,$E240,$C$8,,,,,,,,,,,,,$C$5)</t>
  </si>
  <si>
    <t>=GL("Cell","Balance",,,$C$4,,K$9,$E240,$C$8,,,,,,,,,,,,,$C$5)</t>
  </si>
  <si>
    <t>=GL("Cell","Balance",,,$C$4,,L$9,$E240,$C$8,,,,,,,,,,,,,$C$5)</t>
  </si>
  <si>
    <t>=GL("Cell","Balance",,,$C$4,,M$9,$E240,$C$8,,,,,,,,,,,,,$C$5)</t>
  </si>
  <si>
    <t>=GL("Cell","AccountName",,,,,$C$6,$E241,$C$8)</t>
  </si>
  <si>
    <t>=GL("Cell","Balance",,,$C$4,,G$9,$E241,$C$8,,,,,,,,,,,,,$C$5)</t>
  </si>
  <si>
    <t>=GL("Cell","Balance",,,$C$4,,H$9,$E241,$C$8,,,,,,,,,,,,,$C$5)</t>
  </si>
  <si>
    <t>=GL("Cell","Balance",,,$C$4,,I$9,$E241,$C$8,,,,,,,,,,,,,$C$5)</t>
  </si>
  <si>
    <t>=GL("Cell","Balance",,,$C$4,,J$9,$E241,$C$8,,,,,,,,,,,,,$C$5)</t>
  </si>
  <si>
    <t>=GL("Cell","Balance",,,$C$4,,K$9,$E241,$C$8,,,,,,,,,,,,,$C$5)</t>
  </si>
  <si>
    <t>=GL("Cell","Balance",,,$C$4,,L$9,$E241,$C$8,,,,,,,,,,,,,$C$5)</t>
  </si>
  <si>
    <t>=GL("Cell","Balance",,,$C$4,,M$9,$E241,$C$8,,,,,,,,,,,,,$C$5)</t>
  </si>
  <si>
    <t>=GL("Cell","AccountName",,,,,$C$6,$E242,$C$8)</t>
  </si>
  <si>
    <t>=GL("Cell","Balance",,,$C$4,,G$9,$E242,$C$8,,,,,,,,,,,,,$C$5)</t>
  </si>
  <si>
    <t>=GL("Cell","Balance",,,$C$4,,H$9,$E242,$C$8,,,,,,,,,,,,,$C$5)</t>
  </si>
  <si>
    <t>=GL("Cell","Balance",,,$C$4,,I$9,$E242,$C$8,,,,,,,,,,,,,$C$5)</t>
  </si>
  <si>
    <t>=GL("Cell","Balance",,,$C$4,,J$9,$E242,$C$8,,,,,,,,,,,,,$C$5)</t>
  </si>
  <si>
    <t>=GL("Cell","Balance",,,$C$4,,K$9,$E242,$C$8,,,,,,,,,,,,,$C$5)</t>
  </si>
  <si>
    <t>=GL("Cell","Balance",,,$C$4,,L$9,$E242,$C$8,,,,,,,,,,,,,$C$5)</t>
  </si>
  <si>
    <t>=GL("Cell","Balance",,,$C$4,,M$9,$E242,$C$8,,,,,,,,,,,,,$C$5)</t>
  </si>
  <si>
    <t>=GL("Cell","AccountName",,,,,$C$6,$E243,$C$8)</t>
  </si>
  <si>
    <t>=GL("Cell","Balance",,,$C$4,,G$9,$E243,$C$8,,,,,,,,,,,,,$C$5)</t>
  </si>
  <si>
    <t>=GL("Cell","Balance",,,$C$4,,H$9,$E243,$C$8,,,,,,,,,,,,,$C$5)</t>
  </si>
  <si>
    <t>=GL("Cell","Balance",,,$C$4,,I$9,$E243,$C$8,,,,,,,,,,,,,$C$5)</t>
  </si>
  <si>
    <t>=GL("Cell","Balance",,,$C$4,,J$9,$E243,$C$8,,,,,,,,,,,,,$C$5)</t>
  </si>
  <si>
    <t>=GL("Cell","Balance",,,$C$4,,K$9,$E243,$C$8,,,,,,,,,,,,,$C$5)</t>
  </si>
  <si>
    <t>=GL("Cell","Balance",,,$C$4,,L$9,$E243,$C$8,,,,,,,,,,,,,$C$5)</t>
  </si>
  <si>
    <t>=GL("Cell","Balance",,,$C$4,,M$9,$E243,$C$8,,,,,,,,,,,,,$C$5)</t>
  </si>
  <si>
    <t>=GL("Cell","AccountName",,,,,$C$6,$E244,$C$8)</t>
  </si>
  <si>
    <t>=GL("Cell","Balance",,,$C$4,,G$9,$E244,$C$8,,,,,,,,,,,,,$C$5)</t>
  </si>
  <si>
    <t>=GL("Cell","Balance",,,$C$4,,H$9,$E244,$C$8,,,,,,,,,,,,,$C$5)</t>
  </si>
  <si>
    <t>=GL("Cell","Balance",,,$C$4,,I$9,$E244,$C$8,,,,,,,,,,,,,$C$5)</t>
  </si>
  <si>
    <t>=GL("Cell","Balance",,,$C$4,,J$9,$E244,$C$8,,,,,,,,,,,,,$C$5)</t>
  </si>
  <si>
    <t>=GL("Cell","Balance",,,$C$4,,K$9,$E244,$C$8,,,,,,,,,,,,,$C$5)</t>
  </si>
  <si>
    <t>=GL("Cell","Balance",,,$C$4,,L$9,$E244,$C$8,,,,,,,,,,,,,$C$5)</t>
  </si>
  <si>
    <t>=GL("Cell","Balance",,,$C$4,,M$9,$E244,$C$8,,,,,,,,,,,,,$C$5)</t>
  </si>
  <si>
    <t>=GL("Cell","AccountName",,,,,$C$6,$E245,$C$8)</t>
  </si>
  <si>
    <t>=GL("Cell","Balance",,,$C$4,,G$9,$E245,$C$8,,,,,,,,,,,,,$C$5)</t>
  </si>
  <si>
    <t>=GL("Cell","Balance",,,$C$4,,H$9,$E245,$C$8,,,,,,,,,,,,,$C$5)</t>
  </si>
  <si>
    <t>=GL("Cell","Balance",,,$C$4,,I$9,$E245,$C$8,,,,,,,,,,,,,$C$5)</t>
  </si>
  <si>
    <t>=GL("Cell","Balance",,,$C$4,,J$9,$E245,$C$8,,,,,,,,,,,,,$C$5)</t>
  </si>
  <si>
    <t>=GL("Cell","Balance",,,$C$4,,K$9,$E245,$C$8,,,,,,,,,,,,,$C$5)</t>
  </si>
  <si>
    <t>=GL("Cell","Balance",,,$C$4,,L$9,$E245,$C$8,,,,,,,,,,,,,$C$5)</t>
  </si>
  <si>
    <t>=GL("Cell","Balance",,,$C$4,,M$9,$E245,$C$8,,,,,,,,,,,,,$C$5)</t>
  </si>
  <si>
    <t>=GL("Cell","AccountName",,,,,$C$6,$E246,$C$8)</t>
  </si>
  <si>
    <t>=GL("Cell","Balance",,,$C$4,,G$9,$E246,$C$8,,,,,,,,,,,,,$C$5)</t>
  </si>
  <si>
    <t>=GL("Cell","Balance",,,$C$4,,H$9,$E246,$C$8,,,,,,,,,,,,,$C$5)</t>
  </si>
  <si>
    <t>=GL("Cell","Balance",,,$C$4,,I$9,$E246,$C$8,,,,,,,,,,,,,$C$5)</t>
  </si>
  <si>
    <t>=GL("Cell","Balance",,,$C$4,,J$9,$E246,$C$8,,,,,,,,,,,,,$C$5)</t>
  </si>
  <si>
    <t>=GL("Cell","Balance",,,$C$4,,K$9,$E246,$C$8,,,,,,,,,,,,,$C$5)</t>
  </si>
  <si>
    <t>=GL("Cell","Balance",,,$C$4,,L$9,$E246,$C$8,,,,,,,,,,,,,$C$5)</t>
  </si>
  <si>
    <t>=GL("Cell","Balance",,,$C$4,,M$9,$E246,$C$8,,,,,,,,,,,,,$C$5)</t>
  </si>
  <si>
    <t>=GL("Cell","AccountName",,,,,$C$6,$E247,$C$8)</t>
  </si>
  <si>
    <t>=GL("Cell","Balance",,,$C$4,,G$9,$E247,$C$8,,,,,,,,,,,,,$C$5)</t>
  </si>
  <si>
    <t>=GL("Cell","Balance",,,$C$4,,H$9,$E247,$C$8,,,,,,,,,,,,,$C$5)</t>
  </si>
  <si>
    <t>=GL("Cell","Balance",,,$C$4,,I$9,$E247,$C$8,,,,,,,,,,,,,$C$5)</t>
  </si>
  <si>
    <t>=GL("Cell","Balance",,,$C$4,,J$9,$E247,$C$8,,,,,,,,,,,,,$C$5)</t>
  </si>
  <si>
    <t>=GL("Cell","Balance",,,$C$4,,K$9,$E247,$C$8,,,,,,,,,,,,,$C$5)</t>
  </si>
  <si>
    <t>=GL("Cell","Balance",,,$C$4,,L$9,$E247,$C$8,,,,,,,,,,,,,$C$5)</t>
  </si>
  <si>
    <t>=GL("Cell","Balance",,,$C$4,,M$9,$E247,$C$8,,,,,,,,,,,,,$C$5)</t>
  </si>
  <si>
    <t>=GL("Cell","AccountName",,,,,$C$6,$E248,$C$8)</t>
  </si>
  <si>
    <t>=GL("Cell","Balance",,,$C$4,,G$9,$E248,$C$8,,,,,,,,,,,,,$C$5)</t>
  </si>
  <si>
    <t>=GL("Cell","Balance",,,$C$4,,H$9,$E248,$C$8,,,,,,,,,,,,,$C$5)</t>
  </si>
  <si>
    <t>=GL("Cell","Balance",,,$C$4,,I$9,$E248,$C$8,,,,,,,,,,,,,$C$5)</t>
  </si>
  <si>
    <t>=GL("Cell","Balance",,,$C$4,,J$9,$E248,$C$8,,,,,,,,,,,,,$C$5)</t>
  </si>
  <si>
    <t>=GL("Cell","Balance",,,$C$4,,K$9,$E248,$C$8,,,,,,,,,,,,,$C$5)</t>
  </si>
  <si>
    <t>=GL("Cell","Balance",,,$C$4,,L$9,$E248,$C$8,,,,,,,,,,,,,$C$5)</t>
  </si>
  <si>
    <t>=GL("Cell","Balance",,,$C$4,,M$9,$E248,$C$8,,,,,,,,,,,,,$C$5)</t>
  </si>
  <si>
    <t>=GL("Cell","AccountName",,,,,$C$6,$E249,$C$8)</t>
  </si>
  <si>
    <t>=GL("Cell","Balance",,,$C$4,,G$9,$E249,$C$8,,,,,,,,,,,,,$C$5)</t>
  </si>
  <si>
    <t>=GL("Cell","Balance",,,$C$4,,H$9,$E249,$C$8,,,,,,,,,,,,,$C$5)</t>
  </si>
  <si>
    <t>=GL("Cell","Balance",,,$C$4,,I$9,$E249,$C$8,,,,,,,,,,,,,$C$5)</t>
  </si>
  <si>
    <t>=GL("Cell","Balance",,,$C$4,,J$9,$E249,$C$8,,,,,,,,,,,,,$C$5)</t>
  </si>
  <si>
    <t>=GL("Cell","Balance",,,$C$4,,K$9,$E249,$C$8,,,,,,,,,,,,,$C$5)</t>
  </si>
  <si>
    <t>=GL("Cell","Balance",,,$C$4,,L$9,$E249,$C$8,,,,,,,,,,,,,$C$5)</t>
  </si>
  <si>
    <t>=GL("Cell","Balance",,,$C$4,,M$9,$E249,$C$8,,,,,,,,,,,,,$C$5)</t>
  </si>
  <si>
    <t>=GL("Cell","AccountName",,,,,$C$6,$E250,$C$8)</t>
  </si>
  <si>
    <t>=GL("Cell","Balance",,,$C$4,,G$9,$E250,$C$8,,,,,,,,,,,,,$C$5)</t>
  </si>
  <si>
    <t>=GL("Cell","Balance",,,$C$4,,H$9,$E250,$C$8,,,,,,,,,,,,,$C$5)</t>
  </si>
  <si>
    <t>=GL("Cell","Balance",,,$C$4,,I$9,$E250,$C$8,,,,,,,,,,,,,$C$5)</t>
  </si>
  <si>
    <t>=GL("Cell","Balance",,,$C$4,,J$9,$E250,$C$8,,,,,,,,,,,,,$C$5)</t>
  </si>
  <si>
    <t>=GL("Cell","Balance",,,$C$4,,K$9,$E250,$C$8,,,,,,,,,,,,,$C$5)</t>
  </si>
  <si>
    <t>=GL("Cell","Balance",,,$C$4,,L$9,$E250,$C$8,,,,,,,,,,,,,$C$5)</t>
  </si>
  <si>
    <t>=GL("Cell","Balance",,,$C$4,,M$9,$E250,$C$8,,,,,,,,,,,,,$C$5)</t>
  </si>
  <si>
    <t>=GL("Cell","AccountName",,,,,$C$6,$E251,$C$8)</t>
  </si>
  <si>
    <t>=GL("Cell","Balance",,,$C$4,,G$9,$E251,$C$8,,,,,,,,,,,,,$C$5)</t>
  </si>
  <si>
    <t>=GL("Cell","Balance",,,$C$4,,H$9,$E251,$C$8,,,,,,,,,,,,,$C$5)</t>
  </si>
  <si>
    <t>=GL("Cell","Balance",,,$C$4,,I$9,$E251,$C$8,,,,,,,,,,,,,$C$5)</t>
  </si>
  <si>
    <t>=GL("Cell","Balance",,,$C$4,,J$9,$E251,$C$8,,,,,,,,,,,,,$C$5)</t>
  </si>
  <si>
    <t>=GL("Cell","Balance",,,$C$4,,K$9,$E251,$C$8,,,,,,,,,,,,,$C$5)</t>
  </si>
  <si>
    <t>=GL("Cell","Balance",,,$C$4,,L$9,$E251,$C$8,,,,,,,,,,,,,$C$5)</t>
  </si>
  <si>
    <t>=GL("Cell","Balance",,,$C$4,,M$9,$E251,$C$8,,,,,,,,,,,,,$C$5)</t>
  </si>
  <si>
    <t>=GL("Cell","AccountName",,,,,$C$6,$E252,$C$8)</t>
  </si>
  <si>
    <t>=GL("Cell","Balance",,,$C$4,,G$9,$E252,$C$8,,,,,,,,,,,,,$C$5)</t>
  </si>
  <si>
    <t>=GL("Cell","Balance",,,$C$4,,H$9,$E252,$C$8,,,,,,,,,,,,,$C$5)</t>
  </si>
  <si>
    <t>=GL("Cell","Balance",,,$C$4,,I$9,$E252,$C$8,,,,,,,,,,,,,$C$5)</t>
  </si>
  <si>
    <t>=GL("Cell","Balance",,,$C$4,,J$9,$E252,$C$8,,,,,,,,,,,,,$C$5)</t>
  </si>
  <si>
    <t>=GL("Cell","Balance",,,$C$4,,K$9,$E252,$C$8,,,,,,,,,,,,,$C$5)</t>
  </si>
  <si>
    <t>=GL("Cell","Balance",,,$C$4,,L$9,$E252,$C$8,,,,,,,,,,,,,$C$5)</t>
  </si>
  <si>
    <t>=GL("Cell","Balance",,,$C$4,,M$9,$E252,$C$8,,,,,,,,,,,,,$C$5)</t>
  </si>
  <si>
    <t>=GL("Cell","AccountName",,,,,$C$6,$E253,$C$8)</t>
  </si>
  <si>
    <t>=GL("Cell","Balance",,,$C$4,,G$9,$E253,$C$8,,,,,,,,,,,,,$C$5)</t>
  </si>
  <si>
    <t>=GL("Cell","Balance",,,$C$4,,H$9,$E253,$C$8,,,,,,,,,,,,,$C$5)</t>
  </si>
  <si>
    <t>=GL("Cell","Balance",,,$C$4,,I$9,$E253,$C$8,,,,,,,,,,,,,$C$5)</t>
  </si>
  <si>
    <t>=GL("Cell","Balance",,,$C$4,,J$9,$E253,$C$8,,,,,,,,,,,,,$C$5)</t>
  </si>
  <si>
    <t>=GL("Cell","Balance",,,$C$4,,K$9,$E253,$C$8,,,,,,,,,,,,,$C$5)</t>
  </si>
  <si>
    <t>=GL("Cell","Balance",,,$C$4,,L$9,$E253,$C$8,,,,,,,,,,,,,$C$5)</t>
  </si>
  <si>
    <t>=GL("Cell","Balance",,,$C$4,,M$9,$E253,$C$8,,,,,,,,,,,,,$C$5)</t>
  </si>
  <si>
    <t>=GL("Cell","AccountName",,,,,$C$6,$E254,$C$8)</t>
  </si>
  <si>
    <t>=GL("Cell","Balance",,,$C$4,,G$9,$E254,$C$8,,,,,,,,,,,,,$C$5)</t>
  </si>
  <si>
    <t>=GL("Cell","Balance",,,$C$4,,H$9,$E254,$C$8,,,,,,,,,,,,,$C$5)</t>
  </si>
  <si>
    <t>=GL("Cell","Balance",,,$C$4,,I$9,$E254,$C$8,,,,,,,,,,,,,$C$5)</t>
  </si>
  <si>
    <t>=GL("Cell","Balance",,,$C$4,,J$9,$E254,$C$8,,,,,,,,,,,,,$C$5)</t>
  </si>
  <si>
    <t>=GL("Cell","Balance",,,$C$4,,K$9,$E254,$C$8,,,,,,,,,,,,,$C$5)</t>
  </si>
  <si>
    <t>=GL("Cell","Balance",,,$C$4,,L$9,$E254,$C$8,,,,,,,,,,,,,$C$5)</t>
  </si>
  <si>
    <t>=GL("Cell","Balance",,,$C$4,,M$9,$E254,$C$8,,,,,,,,,,,,,$C$5)</t>
  </si>
  <si>
    <t>=GL("Cell","AccountName",,,,,$C$6,$E255,$C$8)</t>
  </si>
  <si>
    <t>=GL("Cell","Balance",,,$C$4,,G$9,$E255,$C$8,,,,,,,,,,,,,$C$5)</t>
  </si>
  <si>
    <t>=GL("Cell","Balance",,,$C$4,,H$9,$E255,$C$8,,,,,,,,,,,,,$C$5)</t>
  </si>
  <si>
    <t>=GL("Cell","Balance",,,$C$4,,I$9,$E255,$C$8,,,,,,,,,,,,,$C$5)</t>
  </si>
  <si>
    <t>=GL("Cell","Balance",,,$C$4,,J$9,$E255,$C$8,,,,,,,,,,,,,$C$5)</t>
  </si>
  <si>
    <t>=GL("Cell","Balance",,,$C$4,,K$9,$E255,$C$8,,,,,,,,,,,,,$C$5)</t>
  </si>
  <si>
    <t>=GL("Cell","Balance",,,$C$4,,L$9,$E255,$C$8,,,,,,,,,,,,,$C$5)</t>
  </si>
  <si>
    <t>=GL("Cell","Balance",,,$C$4,,M$9,$E255,$C$8,,,,,,,,,,,,,$C$5)</t>
  </si>
  <si>
    <t>=GL("Cell","AccountName",,,,,$C$6,$E256,$C$8)</t>
  </si>
  <si>
    <t>=GL("Cell","Balance",,,$C$4,,G$9,$E256,$C$8,,,,,,,,,,,,,$C$5)</t>
  </si>
  <si>
    <t>=GL("Cell","Balance",,,$C$4,,H$9,$E256,$C$8,,,,,,,,,,,,,$C$5)</t>
  </si>
  <si>
    <t>=GL("Cell","Balance",,,$C$4,,I$9,$E256,$C$8,,,,,,,,,,,,,$C$5)</t>
  </si>
  <si>
    <t>=GL("Cell","Balance",,,$C$4,,J$9,$E256,$C$8,,,,,,,,,,,,,$C$5)</t>
  </si>
  <si>
    <t>=GL("Cell","Balance",,,$C$4,,K$9,$E256,$C$8,,,,,,,,,,,,,$C$5)</t>
  </si>
  <si>
    <t>=GL("Cell","Balance",,,$C$4,,L$9,$E256,$C$8,,,,,,,,,,,,,$C$5)</t>
  </si>
  <si>
    <t>=GL("Cell","Balance",,,$C$4,,M$9,$E256,$C$8,,,,,,,,,,,,,$C$5)</t>
  </si>
  <si>
    <t>=GL("Cell","AccountName",,,,,$C$6,$E257,$C$8)</t>
  </si>
  <si>
    <t>=GL("Cell","Balance",,,$C$4,,G$9,$E257,$C$8,,,,,,,,,,,,,$C$5)</t>
  </si>
  <si>
    <t>=GL("Cell","Balance",,,$C$4,,H$9,$E257,$C$8,,,,,,,,,,,,,$C$5)</t>
  </si>
  <si>
    <t>=GL("Cell","Balance",,,$C$4,,I$9,$E257,$C$8,,,,,,,,,,,,,$C$5)</t>
  </si>
  <si>
    <t>=GL("Cell","Balance",,,$C$4,,J$9,$E257,$C$8,,,,,,,,,,,,,$C$5)</t>
  </si>
  <si>
    <t>=GL("Cell","Balance",,,$C$4,,K$9,$E257,$C$8,,,,,,,,,,,,,$C$5)</t>
  </si>
  <si>
    <t>=GL("Cell","Balance",,,$C$4,,L$9,$E257,$C$8,,,,,,,,,,,,,$C$5)</t>
  </si>
  <si>
    <t>=GL("Cell","Balance",,,$C$4,,M$9,$E257,$C$8,,,,,,,,,,,,,$C$5)</t>
  </si>
  <si>
    <t>=GL("Cell","AccountName",,,,,$C$6,$E258,$C$8)</t>
  </si>
  <si>
    <t>=GL("Cell","Balance",,,$C$4,,G$9,$E258,$C$8,,,,,,,,,,,,,$C$5)</t>
  </si>
  <si>
    <t>=GL("Cell","Balance",,,$C$4,,H$9,$E258,$C$8,,,,,,,,,,,,,$C$5)</t>
  </si>
  <si>
    <t>=GL("Cell","Balance",,,$C$4,,I$9,$E258,$C$8,,,,,,,,,,,,,$C$5)</t>
  </si>
  <si>
    <t>=GL("Cell","Balance",,,$C$4,,J$9,$E258,$C$8,,,,,,,,,,,,,$C$5)</t>
  </si>
  <si>
    <t>=GL("Cell","Balance",,,$C$4,,K$9,$E258,$C$8,,,,,,,,,,,,,$C$5)</t>
  </si>
  <si>
    <t>=GL("Cell","Balance",,,$C$4,,L$9,$E258,$C$8,,,,,,,,,,,,,$C$5)</t>
  </si>
  <si>
    <t>=GL("Cell","Balance",,,$C$4,,M$9,$E258,$C$8,,,,,,,,,,,,,$C$5)</t>
  </si>
  <si>
    <t>=GL("Cell","AccountName",,,,,$C$6,$E259,$C$8)</t>
  </si>
  <si>
    <t>=GL("Cell","Balance",,,$C$4,,G$9,$E259,$C$8,,,,,,,,,,,,,$C$5)</t>
  </si>
  <si>
    <t>=GL("Cell","Balance",,,$C$4,,H$9,$E259,$C$8,,,,,,,,,,,,,$C$5)</t>
  </si>
  <si>
    <t>=GL("Cell","Balance",,,$C$4,,I$9,$E259,$C$8,,,,,,,,,,,,,$C$5)</t>
  </si>
  <si>
    <t>=GL("Cell","Balance",,,$C$4,,J$9,$E259,$C$8,,,,,,,,,,,,,$C$5)</t>
  </si>
  <si>
    <t>=GL("Cell","Balance",,,$C$4,,K$9,$E259,$C$8,,,,,,,,,,,,,$C$5)</t>
  </si>
  <si>
    <t>=GL("Cell","Balance",,,$C$4,,L$9,$E259,$C$8,,,,,,,,,,,,,$C$5)</t>
  </si>
  <si>
    <t>=GL("Cell","Balance",,,$C$4,,M$9,$E259,$C$8,,,,,,,,,,,,,$C$5)</t>
  </si>
  <si>
    <t>=GL("Cell","AccountName",,,,,$C$6,$E260,$C$8)</t>
  </si>
  <si>
    <t>=GL("Cell","Balance",,,$C$4,,G$9,$E260,$C$8,,,,,,,,,,,,,$C$5)</t>
  </si>
  <si>
    <t>=GL("Cell","Balance",,,$C$4,,H$9,$E260,$C$8,,,,,,,,,,,,,$C$5)</t>
  </si>
  <si>
    <t>=GL("Cell","Balance",,,$C$4,,I$9,$E260,$C$8,,,,,,,,,,,,,$C$5)</t>
  </si>
  <si>
    <t>=GL("Cell","Balance",,,$C$4,,J$9,$E260,$C$8,,,,,,,,,,,,,$C$5)</t>
  </si>
  <si>
    <t>=GL("Cell","Balance",,,$C$4,,K$9,$E260,$C$8,,,,,,,,,,,,,$C$5)</t>
  </si>
  <si>
    <t>=GL("Cell","Balance",,,$C$4,,L$9,$E260,$C$8,,,,,,,,,,,,,$C$5)</t>
  </si>
  <si>
    <t>=GL("Cell","Balance",,,$C$4,,M$9,$E260,$C$8,,,,,,,,,,,,,$C$5)</t>
  </si>
  <si>
    <t>=GL("Cell","AccountName",,,,,$C$6,$E261,$C$8)</t>
  </si>
  <si>
    <t>=GL("Cell","Balance",,,$C$4,,G$9,$E261,$C$8,,,,,,,,,,,,,$C$5)</t>
  </si>
  <si>
    <t>=GL("Cell","Balance",,,$C$4,,H$9,$E261,$C$8,,,,,,,,,,,,,$C$5)</t>
  </si>
  <si>
    <t>=GL("Cell","Balance",,,$C$4,,I$9,$E261,$C$8,,,,,,,,,,,,,$C$5)</t>
  </si>
  <si>
    <t>=GL("Cell","Balance",,,$C$4,,J$9,$E261,$C$8,,,,,,,,,,,,,$C$5)</t>
  </si>
  <si>
    <t>=GL("Cell","Balance",,,$C$4,,K$9,$E261,$C$8,,,,,,,,,,,,,$C$5)</t>
  </si>
  <si>
    <t>=GL("Cell","Balance",,,$C$4,,L$9,$E261,$C$8,,,,,,,,,,,,,$C$5)</t>
  </si>
  <si>
    <t>=GL("Cell","Balance",,,$C$4,,M$9,$E261,$C$8,,,,,,,,,,,,,$C$5)</t>
  </si>
  <si>
    <t>=GL("Cell","AccountName",,,,,$C$6,$E262,$C$8)</t>
  </si>
  <si>
    <t>=GL("Cell","Balance",,,$C$4,,G$9,$E262,$C$8,,,,,,,,,,,,,$C$5)</t>
  </si>
  <si>
    <t>=GL("Cell","Balance",,,$C$4,,H$9,$E262,$C$8,,,,,,,,,,,,,$C$5)</t>
  </si>
  <si>
    <t>=GL("Cell","Balance",,,$C$4,,I$9,$E262,$C$8,,,,,,,,,,,,,$C$5)</t>
  </si>
  <si>
    <t>=GL("Cell","Balance",,,$C$4,,J$9,$E262,$C$8,,,,,,,,,,,,,$C$5)</t>
  </si>
  <si>
    <t>=GL("Cell","Balance",,,$C$4,,K$9,$E262,$C$8,,,,,,,,,,,,,$C$5)</t>
  </si>
  <si>
    <t>=GL("Cell","Balance",,,$C$4,,L$9,$E262,$C$8,,,,,,,,,,,,,$C$5)</t>
  </si>
  <si>
    <t>=GL("Cell","Balance",,,$C$4,,M$9,$E262,$C$8,,,,,,,,,,,,,$C$5)</t>
  </si>
  <si>
    <t>=GL("Cell","AccountName",,,,,$C$6,$E263,$C$8)</t>
  </si>
  <si>
    <t>=GL("Cell","Balance",,,$C$4,,G$9,$E263,$C$8,,,,,,,,,,,,,$C$5)</t>
  </si>
  <si>
    <t>=GL("Cell","Balance",,,$C$4,,H$9,$E263,$C$8,,,,,,,,,,,,,$C$5)</t>
  </si>
  <si>
    <t>=GL("Cell","Balance",,,$C$4,,I$9,$E263,$C$8,,,,,,,,,,,,,$C$5)</t>
  </si>
  <si>
    <t>=GL("Cell","Balance",,,$C$4,,J$9,$E263,$C$8,,,,,,,,,,,,,$C$5)</t>
  </si>
  <si>
    <t>=GL("Cell","Balance",,,$C$4,,K$9,$E263,$C$8,,,,,,,,,,,,,$C$5)</t>
  </si>
  <si>
    <t>=GL("Cell","Balance",,,$C$4,,L$9,$E263,$C$8,,,,,,,,,,,,,$C$5)</t>
  </si>
  <si>
    <t>=GL("Cell","Balance",,,$C$4,,M$9,$E263,$C$8,,,,,,,,,,,,,$C$5)</t>
  </si>
  <si>
    <t>=GL("Cell","AccountName",,,,,$C$6,$E264,$C$8)</t>
  </si>
  <si>
    <t>=GL("Cell","Balance",,,$C$4,,G$9,$E264,$C$8,,,,,,,,,,,,,$C$5)</t>
  </si>
  <si>
    <t>=GL("Cell","Balance",,,$C$4,,H$9,$E264,$C$8,,,,,,,,,,,,,$C$5)</t>
  </si>
  <si>
    <t>=GL("Cell","Balance",,,$C$4,,I$9,$E264,$C$8,,,,,,,,,,,,,$C$5)</t>
  </si>
  <si>
    <t>=GL("Cell","Balance",,,$C$4,,J$9,$E264,$C$8,,,,,,,,,,,,,$C$5)</t>
  </si>
  <si>
    <t>=GL("Cell","Balance",,,$C$4,,K$9,$E264,$C$8,,,,,,,,,,,,,$C$5)</t>
  </si>
  <si>
    <t>=GL("Cell","Balance",,,$C$4,,L$9,$E264,$C$8,,,,,,,,,,,,,$C$5)</t>
  </si>
  <si>
    <t>=GL("Cell","Balance",,,$C$4,,M$9,$E264,$C$8,,,,,,,,,,,,,$C$5)</t>
  </si>
  <si>
    <t>=GL("Cell","AccountName",,,,,$C$6,$E265,$C$8)</t>
  </si>
  <si>
    <t>=GL("Cell","Balance",,,$C$4,,G$9,$E265,$C$8,,,,,,,,,,,,,$C$5)</t>
  </si>
  <si>
    <t>=GL("Cell","Balance",,,$C$4,,H$9,$E265,$C$8,,,,,,,,,,,,,$C$5)</t>
  </si>
  <si>
    <t>=GL("Cell","Balance",,,$C$4,,I$9,$E265,$C$8,,,,,,,,,,,,,$C$5)</t>
  </si>
  <si>
    <t>=GL("Cell","Balance",,,$C$4,,J$9,$E265,$C$8,,,,,,,,,,,,,$C$5)</t>
  </si>
  <si>
    <t>=GL("Cell","Balance",,,$C$4,,K$9,$E265,$C$8,,,,,,,,,,,,,$C$5)</t>
  </si>
  <si>
    <t>=GL("Cell","Balance",,,$C$4,,L$9,$E265,$C$8,,,,,,,,,,,,,$C$5)</t>
  </si>
  <si>
    <t>=GL("Cell","Balance",,,$C$4,,M$9,$E265,$C$8,,,,,,,,,,,,,$C$5)</t>
  </si>
  <si>
    <t>=GL("Cell","AccountName",,,,,$C$6,$E266,$C$8)</t>
  </si>
  <si>
    <t>=GL("Cell","Balance",,,$C$4,,G$9,$E266,$C$8,,,,,,,,,,,,,$C$5)</t>
  </si>
  <si>
    <t>=GL("Cell","Balance",,,$C$4,,H$9,$E266,$C$8,,,,,,,,,,,,,$C$5)</t>
  </si>
  <si>
    <t>=GL("Cell","Balance",,,$C$4,,I$9,$E266,$C$8,,,,,,,,,,,,,$C$5)</t>
  </si>
  <si>
    <t>=GL("Cell","Balance",,,$C$4,,J$9,$E266,$C$8,,,,,,,,,,,,,$C$5)</t>
  </si>
  <si>
    <t>=GL("Cell","Balance",,,$C$4,,K$9,$E266,$C$8,,,,,,,,,,,,,$C$5)</t>
  </si>
  <si>
    <t>=GL("Cell","Balance",,,$C$4,,L$9,$E266,$C$8,,,,,,,,,,,,,$C$5)</t>
  </si>
  <si>
    <t>=GL("Cell","Balance",,,$C$4,,M$9,$E266,$C$8,,,,,,,,,,,,,$C$5)</t>
  </si>
  <si>
    <t>=GL("Cell","AccountName",,,,,$C$6,$E267,$C$8)</t>
  </si>
  <si>
    <t>=GL("Cell","Balance",,,$C$4,,G$9,$E267,$C$8,,,,,,,,,,,,,$C$5)</t>
  </si>
  <si>
    <t>=GL("Cell","Balance",,,$C$4,,H$9,$E267,$C$8,,,,,,,,,,,,,$C$5)</t>
  </si>
  <si>
    <t>=GL("Cell","Balance",,,$C$4,,I$9,$E267,$C$8,,,,,,,,,,,,,$C$5)</t>
  </si>
  <si>
    <t>=GL("Cell","Balance",,,$C$4,,J$9,$E267,$C$8,,,,,,,,,,,,,$C$5)</t>
  </si>
  <si>
    <t>=GL("Cell","Balance",,,$C$4,,K$9,$E267,$C$8,,,,,,,,,,,,,$C$5)</t>
  </si>
  <si>
    <t>=GL("Cell","Balance",,,$C$4,,L$9,$E267,$C$8,,,,,,,,,,,,,$C$5)</t>
  </si>
  <si>
    <t>=GL("Cell","Balance",,,$C$4,,M$9,$E267,$C$8,,,,,,,,,,,,,$C$5)</t>
  </si>
  <si>
    <t>=GL("Cell","AccountName",,,,,$C$6,$E268,$C$8)</t>
  </si>
  <si>
    <t>=GL("Cell","Balance",,,$C$4,,G$9,$E268,$C$8,,,,,,,,,,,,,$C$5)</t>
  </si>
  <si>
    <t>=GL("Cell","Balance",,,$C$4,,H$9,$E268,$C$8,,,,,,,,,,,,,$C$5)</t>
  </si>
  <si>
    <t>=GL("Cell","Balance",,,$C$4,,I$9,$E268,$C$8,,,,,,,,,,,,,$C$5)</t>
  </si>
  <si>
    <t>=GL("Cell","Balance",,,$C$4,,J$9,$E268,$C$8,,,,,,,,,,,,,$C$5)</t>
  </si>
  <si>
    <t>=GL("Cell","Balance",,,$C$4,,K$9,$E268,$C$8,,,,,,,,,,,,,$C$5)</t>
  </si>
  <si>
    <t>=GL("Cell","Balance",,,$C$4,,L$9,$E268,$C$8,,,,,,,,,,,,,$C$5)</t>
  </si>
  <si>
    <t>=GL("Cell","Balance",,,$C$4,,M$9,$E268,$C$8,,,,,,,,,,,,,$C$5)</t>
  </si>
  <si>
    <t>=GL("Cell","AccountName",,,,,$C$6,$E269,$C$8)</t>
  </si>
  <si>
    <t>=GL("Cell","Balance",,,$C$4,,G$9,$E269,$C$8,,,,,,,,,,,,,$C$5)</t>
  </si>
  <si>
    <t>=GL("Cell","Balance",,,$C$4,,H$9,$E269,$C$8,,,,,,,,,,,,,$C$5)</t>
  </si>
  <si>
    <t>=GL("Cell","Balance",,,$C$4,,I$9,$E269,$C$8,,,,,,,,,,,,,$C$5)</t>
  </si>
  <si>
    <t>=GL("Cell","Balance",,,$C$4,,J$9,$E269,$C$8,,,,,,,,,,,,,$C$5)</t>
  </si>
  <si>
    <t>=GL("Cell","Balance",,,$C$4,,K$9,$E269,$C$8,,,,,,,,,,,,,$C$5)</t>
  </si>
  <si>
    <t>=GL("Cell","Balance",,,$C$4,,L$9,$E269,$C$8,,,,,,,,,,,,,$C$5)</t>
  </si>
  <si>
    <t>=GL("Cell","Balance",,,$C$4,,M$9,$E269,$C$8,,,,,,,,,,,,,$C$5)</t>
  </si>
  <si>
    <t>=GL("Cell","AccountName",,,,,$C$6,$E270,$C$8)</t>
  </si>
  <si>
    <t>=GL("Cell","Balance",,,$C$4,,G$9,$E270,$C$8,,,,,,,,,,,,,$C$5)</t>
  </si>
  <si>
    <t>=GL("Cell","Balance",,,$C$4,,H$9,$E270,$C$8,,,,,,,,,,,,,$C$5)</t>
  </si>
  <si>
    <t>=GL("Cell","Balance",,,$C$4,,I$9,$E270,$C$8,,,,,,,,,,,,,$C$5)</t>
  </si>
  <si>
    <t>=GL("Cell","Balance",,,$C$4,,J$9,$E270,$C$8,,,,,,,,,,,,,$C$5)</t>
  </si>
  <si>
    <t>=GL("Cell","Balance",,,$C$4,,K$9,$E270,$C$8,,,,,,,,,,,,,$C$5)</t>
  </si>
  <si>
    <t>=GL("Cell","Balance",,,$C$4,,L$9,$E270,$C$8,,,,,,,,,,,,,$C$5)</t>
  </si>
  <si>
    <t>=GL("Cell","Balance",,,$C$4,,M$9,$E270,$C$8,,,,,,,,,,,,,$C$5)</t>
  </si>
  <si>
    <t>=GL("Cell","AccountName",,,,,$C$6,$E271,$C$8)</t>
  </si>
  <si>
    <t>=GL("Cell","Balance",,,$C$4,,G$9,$E271,$C$8,,,,,,,,,,,,,$C$5)</t>
  </si>
  <si>
    <t>=GL("Cell","Balance",,,$C$4,,H$9,$E271,$C$8,,,,,,,,,,,,,$C$5)</t>
  </si>
  <si>
    <t>=GL("Cell","Balance",,,$C$4,,I$9,$E271,$C$8,,,,,,,,,,,,,$C$5)</t>
  </si>
  <si>
    <t>=GL("Cell","Balance",,,$C$4,,J$9,$E271,$C$8,,,,,,,,,,,,,$C$5)</t>
  </si>
  <si>
    <t>=GL("Cell","Balance",,,$C$4,,K$9,$E271,$C$8,,,,,,,,,,,,,$C$5)</t>
  </si>
  <si>
    <t>=GL("Cell","Balance",,,$C$4,,L$9,$E271,$C$8,,,,,,,,,,,,,$C$5)</t>
  </si>
  <si>
    <t>=GL("Cell","Balance",,,$C$4,,M$9,$E271,$C$8,,,,,,,,,,,,,$C$5)</t>
  </si>
  <si>
    <t>=GL("Cell","AccountName",,,,,$C$6,$E272,$C$8)</t>
  </si>
  <si>
    <t>=GL("Cell","Balance",,,$C$4,,G$9,$E272,$C$8,,,,,,,,,,,,,$C$5)</t>
  </si>
  <si>
    <t>=GL("Cell","Balance",,,$C$4,,H$9,$E272,$C$8,,,,,,,,,,,,,$C$5)</t>
  </si>
  <si>
    <t>=GL("Cell","Balance",,,$C$4,,I$9,$E272,$C$8,,,,,,,,,,,,,$C$5)</t>
  </si>
  <si>
    <t>=GL("Cell","Balance",,,$C$4,,J$9,$E272,$C$8,,,,,,,,,,,,,$C$5)</t>
  </si>
  <si>
    <t>=GL("Cell","Balance",,,$C$4,,K$9,$E272,$C$8,,,,,,,,,,,,,$C$5)</t>
  </si>
  <si>
    <t>=GL("Cell","Balance",,,$C$4,,L$9,$E272,$C$8,,,,,,,,,,,,,$C$5)</t>
  </si>
  <si>
    <t>=GL("Cell","Balance",,,$C$4,,M$9,$E272,$C$8,,,,,,,,,,,,,$C$5)</t>
  </si>
  <si>
    <t>=GL("Cell","AccountName",,,,,$C$6,$E273,$C$8)</t>
  </si>
  <si>
    <t>=GL("Cell","Balance",,,$C$4,,G$9,$E273,$C$8,,,,,,,,,,,,,$C$5)</t>
  </si>
  <si>
    <t>=GL("Cell","Balance",,,$C$4,,H$9,$E273,$C$8,,,,,,,,,,,,,$C$5)</t>
  </si>
  <si>
    <t>=GL("Cell","Balance",,,$C$4,,I$9,$E273,$C$8,,,,,,,,,,,,,$C$5)</t>
  </si>
  <si>
    <t>=GL("Cell","Balance",,,$C$4,,J$9,$E273,$C$8,,,,,,,,,,,,,$C$5)</t>
  </si>
  <si>
    <t>=GL("Cell","Balance",,,$C$4,,K$9,$E273,$C$8,,,,,,,,,,,,,$C$5)</t>
  </si>
  <si>
    <t>=GL("Cell","Balance",,,$C$4,,L$9,$E273,$C$8,,,,,,,,,,,,,$C$5)</t>
  </si>
  <si>
    <t>=GL("Cell","Balance",,,$C$4,,M$9,$E273,$C$8,,,,,,,,,,,,,$C$5)</t>
  </si>
  <si>
    <t>=GL("Cell","AccountName",,,,,$C$6,$E274,$C$8)</t>
  </si>
  <si>
    <t>=GL("Cell","Balance",,,$C$4,,G$9,$E274,$C$8,,,,,,,,,,,,,$C$5)</t>
  </si>
  <si>
    <t>=GL("Cell","Balance",,,$C$4,,H$9,$E274,$C$8,,,,,,,,,,,,,$C$5)</t>
  </si>
  <si>
    <t>=GL("Cell","Balance",,,$C$4,,I$9,$E274,$C$8,,,,,,,,,,,,,$C$5)</t>
  </si>
  <si>
    <t>=GL("Cell","Balance",,,$C$4,,J$9,$E274,$C$8,,,,,,,,,,,,,$C$5)</t>
  </si>
  <si>
    <t>=GL("Cell","Balance",,,$C$4,,K$9,$E274,$C$8,,,,,,,,,,,,,$C$5)</t>
  </si>
  <si>
    <t>=GL("Cell","Balance",,,$C$4,,L$9,$E274,$C$8,,,,,,,,,,,,,$C$5)</t>
  </si>
  <si>
    <t>=GL("Cell","Balance",,,$C$4,,M$9,$E274,$C$8,,,,,,,,,,,,,$C$5)</t>
  </si>
  <si>
    <t>=GL("Cell","AccountName",,,,,$C$6,$E275,$C$8)</t>
  </si>
  <si>
    <t>=GL("Cell","Balance",,,$C$4,,G$9,$E275,$C$8,,,,,,,,,,,,,$C$5)</t>
  </si>
  <si>
    <t>=GL("Cell","Balance",,,$C$4,,H$9,$E275,$C$8,,,,,,,,,,,,,$C$5)</t>
  </si>
  <si>
    <t>=GL("Cell","Balance",,,$C$4,,I$9,$E275,$C$8,,,,,,,,,,,,,$C$5)</t>
  </si>
  <si>
    <t>=GL("Cell","Balance",,,$C$4,,J$9,$E275,$C$8,,,,,,,,,,,,,$C$5)</t>
  </si>
  <si>
    <t>=GL("Cell","Balance",,,$C$4,,K$9,$E275,$C$8,,,,,,,,,,,,,$C$5)</t>
  </si>
  <si>
    <t>=GL("Cell","Balance",,,$C$4,,L$9,$E275,$C$8,,,,,,,,,,,,,$C$5)</t>
  </si>
  <si>
    <t>=GL("Cell","Balance",,,$C$4,,M$9,$E275,$C$8,,,,,,,,,,,,,$C$5)</t>
  </si>
  <si>
    <t>=GL("Cell","AccountName",,,,,$C$6,$E276,$C$8)</t>
  </si>
  <si>
    <t>=GL("Cell","Balance",,,$C$4,,G$9,$E276,$C$8,,,,,,,,,,,,,$C$5)</t>
  </si>
  <si>
    <t>=GL("Cell","Balance",,,$C$4,,H$9,$E276,$C$8,,,,,,,,,,,,,$C$5)</t>
  </si>
  <si>
    <t>=GL("Cell","Balance",,,$C$4,,I$9,$E276,$C$8,,,,,,,,,,,,,$C$5)</t>
  </si>
  <si>
    <t>=GL("Cell","Balance",,,$C$4,,J$9,$E276,$C$8,,,,,,,,,,,,,$C$5)</t>
  </si>
  <si>
    <t>=GL("Cell","Balance",,,$C$4,,K$9,$E276,$C$8,,,,,,,,,,,,,$C$5)</t>
  </si>
  <si>
    <t>=GL("Cell","Balance",,,$C$4,,L$9,$E276,$C$8,,,,,,,,,,,,,$C$5)</t>
  </si>
  <si>
    <t>=GL("Cell","Balance",,,$C$4,,M$9,$E276,$C$8,,,,,,,,,,,,,$C$5)</t>
  </si>
  <si>
    <t>=GL("Cell","AccountName",,,,,$C$6,$E277,$C$8)</t>
  </si>
  <si>
    <t>=GL("Cell","Balance",,,$C$4,,G$9,$E277,$C$8,,,,,,,,,,,,,$C$5)</t>
  </si>
  <si>
    <t>=GL("Cell","Balance",,,$C$4,,H$9,$E277,$C$8,,,,,,,,,,,,,$C$5)</t>
  </si>
  <si>
    <t>=GL("Cell","Balance",,,$C$4,,I$9,$E277,$C$8,,,,,,,,,,,,,$C$5)</t>
  </si>
  <si>
    <t>=GL("Cell","Balance",,,$C$4,,J$9,$E277,$C$8,,,,,,,,,,,,,$C$5)</t>
  </si>
  <si>
    <t>=GL("Cell","Balance",,,$C$4,,K$9,$E277,$C$8,,,,,,,,,,,,,$C$5)</t>
  </si>
  <si>
    <t>=GL("Cell","Balance",,,$C$4,,L$9,$E277,$C$8,,,,,,,,,,,,,$C$5)</t>
  </si>
  <si>
    <t>=GL("Cell","Balance",,,$C$4,,M$9,$E277,$C$8,,,,,,,,,,,,,$C$5)</t>
  </si>
  <si>
    <t>=GL("Cell","AccountName",,,,,$C$6,$E278,$C$8)</t>
  </si>
  <si>
    <t>=GL("Cell","Balance",,,$C$4,,G$9,$E278,$C$8,,,,,,,,,,,,,$C$5)</t>
  </si>
  <si>
    <t>=GL("Cell","Balance",,,$C$4,,H$9,$E278,$C$8,,,,,,,,,,,,,$C$5)</t>
  </si>
  <si>
    <t>=GL("Cell","Balance",,,$C$4,,I$9,$E278,$C$8,,,,,,,,,,,,,$C$5)</t>
  </si>
  <si>
    <t>=GL("Cell","Balance",,,$C$4,,J$9,$E278,$C$8,,,,,,,,,,,,,$C$5)</t>
  </si>
  <si>
    <t>=GL("Cell","Balance",,,$C$4,,K$9,$E278,$C$8,,,,,,,,,,,,,$C$5)</t>
  </si>
  <si>
    <t>=GL("Cell","Balance",,,$C$4,,L$9,$E278,$C$8,,,,,,,,,,,,,$C$5)</t>
  </si>
  <si>
    <t>=GL("Cell","Balance",,,$C$4,,M$9,$E278,$C$8,,,,,,,,,,,,,$C$5)</t>
  </si>
  <si>
    <t>=GL("Cell","AccountName",,,,,$C$6,$E279,$C$8)</t>
  </si>
  <si>
    <t>=GL("Cell","Balance",,,$C$4,,G$9,$E279,$C$8,,,,,,,,,,,,,$C$5)</t>
  </si>
  <si>
    <t>=GL("Cell","Balance",,,$C$4,,H$9,$E279,$C$8,,,,,,,,,,,,,$C$5)</t>
  </si>
  <si>
    <t>=GL("Cell","Balance",,,$C$4,,I$9,$E279,$C$8,,,,,,,,,,,,,$C$5)</t>
  </si>
  <si>
    <t>=GL("Cell","Balance",,,$C$4,,J$9,$E279,$C$8,,,,,,,,,,,,,$C$5)</t>
  </si>
  <si>
    <t>=GL("Cell","Balance",,,$C$4,,K$9,$E279,$C$8,,,,,,,,,,,,,$C$5)</t>
  </si>
  <si>
    <t>=GL("Cell","Balance",,,$C$4,,L$9,$E279,$C$8,,,,,,,,,,,,,$C$5)</t>
  </si>
  <si>
    <t>=GL("Cell","Balance",,,$C$4,,M$9,$E279,$C$8,,,,,,,,,,,,,$C$5)</t>
  </si>
  <si>
    <t>=GL("Cell","AccountName",,,,,$C$6,$E280,$C$8)</t>
  </si>
  <si>
    <t>=GL("Cell","Balance",,,$C$4,,G$9,$E280,$C$8,,,,,,,,,,,,,$C$5)</t>
  </si>
  <si>
    <t>=GL("Cell","Balance",,,$C$4,,H$9,$E280,$C$8,,,,,,,,,,,,,$C$5)</t>
  </si>
  <si>
    <t>=GL("Cell","Balance",,,$C$4,,I$9,$E280,$C$8,,,,,,,,,,,,,$C$5)</t>
  </si>
  <si>
    <t>=GL("Cell","Balance",,,$C$4,,J$9,$E280,$C$8,,,,,,,,,,,,,$C$5)</t>
  </si>
  <si>
    <t>=GL("Cell","Balance",,,$C$4,,K$9,$E280,$C$8,,,,,,,,,,,,,$C$5)</t>
  </si>
  <si>
    <t>=GL("Cell","Balance",,,$C$4,,L$9,$E280,$C$8,,,,,,,,,,,,,$C$5)</t>
  </si>
  <si>
    <t>=GL("Cell","Balance",,,$C$4,,M$9,$E280,$C$8,,,,,,,,,,,,,$C$5)</t>
  </si>
  <si>
    <t>=GL("Cell","AccountName",,,,,$C$6,$E281,$C$8)</t>
  </si>
  <si>
    <t>=GL("Cell","Balance",,,$C$4,,G$9,$E281,$C$8,,,,,,,,,,,,,$C$5)</t>
  </si>
  <si>
    <t>=GL("Cell","Balance",,,$C$4,,H$9,$E281,$C$8,,,,,,,,,,,,,$C$5)</t>
  </si>
  <si>
    <t>=GL("Cell","Balance",,,$C$4,,I$9,$E281,$C$8,,,,,,,,,,,,,$C$5)</t>
  </si>
  <si>
    <t>=GL("Cell","Balance",,,$C$4,,J$9,$E281,$C$8,,,,,,,,,,,,,$C$5)</t>
  </si>
  <si>
    <t>=GL("Cell","Balance",,,$C$4,,K$9,$E281,$C$8,,,,,,,,,,,,,$C$5)</t>
  </si>
  <si>
    <t>=GL("Cell","Balance",,,$C$4,,L$9,$E281,$C$8,,,,,,,,,,,,,$C$5)</t>
  </si>
  <si>
    <t>=GL("Cell","Balance",,,$C$4,,M$9,$E281,$C$8,,,,,,,,,,,,,$C$5)</t>
  </si>
  <si>
    <t>=GL("Cell","AccountName",,,,,$C$6,$E282,$C$8)</t>
  </si>
  <si>
    <t>=GL("Cell","Balance",,,$C$4,,G$9,$E282,$C$8,,,,,,,,,,,,,$C$5)</t>
  </si>
  <si>
    <t>=GL("Cell","Balance",,,$C$4,,H$9,$E282,$C$8,,,,,,,,,,,,,$C$5)</t>
  </si>
  <si>
    <t>=GL("Cell","Balance",,,$C$4,,I$9,$E282,$C$8,,,,,,,,,,,,,$C$5)</t>
  </si>
  <si>
    <t>=GL("Cell","Balance",,,$C$4,,J$9,$E282,$C$8,,,,,,,,,,,,,$C$5)</t>
  </si>
  <si>
    <t>=GL("Cell","Balance",,,$C$4,,K$9,$E282,$C$8,,,,,,,,,,,,,$C$5)</t>
  </si>
  <si>
    <t>=GL("Cell","Balance",,,$C$4,,L$9,$E282,$C$8,,,,,,,,,,,,,$C$5)</t>
  </si>
  <si>
    <t>=GL("Cell","Balance",,,$C$4,,M$9,$E282,$C$8,,,,,,,,,,,,,$C$5)</t>
  </si>
  <si>
    <t>=GL("Cell","AccountName",,,,,$C$6,$E283,$C$8)</t>
  </si>
  <si>
    <t>=GL("Cell","Balance",,,$C$4,,G$9,$E283,$C$8,,,,,,,,,,,,,$C$5)</t>
  </si>
  <si>
    <t>=GL("Cell","Balance",,,$C$4,,H$9,$E283,$C$8,,,,,,,,,,,,,$C$5)</t>
  </si>
  <si>
    <t>=GL("Cell","Balance",,,$C$4,,I$9,$E283,$C$8,,,,,,,,,,,,,$C$5)</t>
  </si>
  <si>
    <t>=GL("Cell","Balance",,,$C$4,,J$9,$E283,$C$8,,,,,,,,,,,,,$C$5)</t>
  </si>
  <si>
    <t>=GL("Cell","Balance",,,$C$4,,K$9,$E283,$C$8,,,,,,,,,,,,,$C$5)</t>
  </si>
  <si>
    <t>=GL("Cell","Balance",,,$C$4,,L$9,$E283,$C$8,,,,,,,,,,,,,$C$5)</t>
  </si>
  <si>
    <t>=GL("Cell","Balance",,,$C$4,,M$9,$E283,$C$8,,,,,,,,,,,,,$C$5)</t>
  </si>
  <si>
    <t>=GL("Cell","AccountName",,,,,$C$6,$E284,$C$8)</t>
  </si>
  <si>
    <t>=GL("Cell","Balance",,,$C$4,,G$9,$E284,$C$8,,,,,,,,,,,,,$C$5)</t>
  </si>
  <si>
    <t>=GL("Cell","Balance",,,$C$4,,H$9,$E284,$C$8,,,,,,,,,,,,,$C$5)</t>
  </si>
  <si>
    <t>=GL("Cell","Balance",,,$C$4,,I$9,$E284,$C$8,,,,,,,,,,,,,$C$5)</t>
  </si>
  <si>
    <t>=GL("Cell","Balance",,,$C$4,,J$9,$E284,$C$8,,,,,,,,,,,,,$C$5)</t>
  </si>
  <si>
    <t>=GL("Cell","Balance",,,$C$4,,K$9,$E284,$C$8,,,,,,,,,,,,,$C$5)</t>
  </si>
  <si>
    <t>=GL("Cell","Balance",,,$C$4,,L$9,$E284,$C$8,,,,,,,,,,,,,$C$5)</t>
  </si>
  <si>
    <t>=GL("Cell","Balance",,,$C$4,,M$9,$E284,$C$8,,,,,,,,,,,,,$C$5)</t>
  </si>
  <si>
    <t>=GL("Cell","AccountName",,,,,$C$6,$E285,$C$8)</t>
  </si>
  <si>
    <t>=GL("Cell","Balance",,,$C$4,,G$9,$E285,$C$8,,,,,,,,,,,,,$C$5)</t>
  </si>
  <si>
    <t>=GL("Cell","Balance",,,$C$4,,H$9,$E285,$C$8,,,,,,,,,,,,,$C$5)</t>
  </si>
  <si>
    <t>=GL("Cell","Balance",,,$C$4,,I$9,$E285,$C$8,,,,,,,,,,,,,$C$5)</t>
  </si>
  <si>
    <t>=GL("Cell","Balance",,,$C$4,,J$9,$E285,$C$8,,,,,,,,,,,,,$C$5)</t>
  </si>
  <si>
    <t>=GL("Cell","Balance",,,$C$4,,K$9,$E285,$C$8,,,,,,,,,,,,,$C$5)</t>
  </si>
  <si>
    <t>=GL("Cell","Balance",,,$C$4,,L$9,$E285,$C$8,,,,,,,,,,,,,$C$5)</t>
  </si>
  <si>
    <t>=GL("Cell","Balance",,,$C$4,,M$9,$E285,$C$8,,,,,,,,,,,,,$C$5)</t>
  </si>
  <si>
    <t>=GL("Cell","AccountName",,,,,$C$6,$E286,$C$8)</t>
  </si>
  <si>
    <t>=GL("Cell","Balance",,,$C$4,,G$9,$E286,$C$8,,,,,,,,,,,,,$C$5)</t>
  </si>
  <si>
    <t>=GL("Cell","Balance",,,$C$4,,H$9,$E286,$C$8,,,,,,,,,,,,,$C$5)</t>
  </si>
  <si>
    <t>=GL("Cell","Balance",,,$C$4,,I$9,$E286,$C$8,,,,,,,,,,,,,$C$5)</t>
  </si>
  <si>
    <t>=GL("Cell","Balance",,,$C$4,,J$9,$E286,$C$8,,,,,,,,,,,,,$C$5)</t>
  </si>
  <si>
    <t>=GL("Cell","Balance",,,$C$4,,K$9,$E286,$C$8,,,,,,,,,,,,,$C$5)</t>
  </si>
  <si>
    <t>=GL("Cell","Balance",,,$C$4,,L$9,$E286,$C$8,,,,,,,,,,,,,$C$5)</t>
  </si>
  <si>
    <t>=GL("Cell","Balance",,,$C$4,,M$9,$E286,$C$8,,,,,,,,,,,,,$C$5)</t>
  </si>
  <si>
    <t>=GL("Cell","AccountName",,,,,$C$6,$E287,$C$8)</t>
  </si>
  <si>
    <t>=GL("Cell","Balance",,,$C$4,,G$9,$E287,$C$8,,,,,,,,,,,,,$C$5)</t>
  </si>
  <si>
    <t>=GL("Cell","Balance",,,$C$4,,H$9,$E287,$C$8,,,,,,,,,,,,,$C$5)</t>
  </si>
  <si>
    <t>=GL("Cell","Balance",,,$C$4,,I$9,$E287,$C$8,,,,,,,,,,,,,$C$5)</t>
  </si>
  <si>
    <t>=GL("Cell","Balance",,,$C$4,,J$9,$E287,$C$8,,,,,,,,,,,,,$C$5)</t>
  </si>
  <si>
    <t>=GL("Cell","Balance",,,$C$4,,K$9,$E287,$C$8,,,,,,,,,,,,,$C$5)</t>
  </si>
  <si>
    <t>=GL("Cell","Balance",,,$C$4,,L$9,$E287,$C$8,,,,,,,,,,,,,$C$5)</t>
  </si>
  <si>
    <t>=GL("Cell","Balance",,,$C$4,,M$9,$E287,$C$8,,,,,,,,,,,,,$C$5)</t>
  </si>
  <si>
    <t>=GL("Cell","AccountName",,,,,$C$6,$E288,$C$8)</t>
  </si>
  <si>
    <t>=GL("Cell","Balance",,,$C$4,,G$9,$E288,$C$8,,,,,,,,,,,,,$C$5)</t>
  </si>
  <si>
    <t>=GL("Cell","Balance",,,$C$4,,H$9,$E288,$C$8,,,,,,,,,,,,,$C$5)</t>
  </si>
  <si>
    <t>=GL("Cell","Balance",,,$C$4,,I$9,$E288,$C$8,,,,,,,,,,,,,$C$5)</t>
  </si>
  <si>
    <t>=GL("Cell","Balance",,,$C$4,,J$9,$E288,$C$8,,,,,,,,,,,,,$C$5)</t>
  </si>
  <si>
    <t>=GL("Cell","Balance",,,$C$4,,K$9,$E288,$C$8,,,,,,,,,,,,,$C$5)</t>
  </si>
  <si>
    <t>=GL("Cell","Balance",,,$C$4,,L$9,$E288,$C$8,,,,,,,,,,,,,$C$5)</t>
  </si>
  <si>
    <t>=GL("Cell","Balance",,,$C$4,,M$9,$E288,$C$8,,,,,,,,,,,,,$C$5)</t>
  </si>
  <si>
    <t>=GL("Cell","AccountName",,,,,$C$6,$E289,$C$8)</t>
  </si>
  <si>
    <t>=GL("Cell","Balance",,,$C$4,,G$9,$E289,$C$8,,,,,,,,,,,,,$C$5)</t>
  </si>
  <si>
    <t>=GL("Cell","Balance",,,$C$4,,H$9,$E289,$C$8,,,,,,,,,,,,,$C$5)</t>
  </si>
  <si>
    <t>=GL("Cell","Balance",,,$C$4,,I$9,$E289,$C$8,,,,,,,,,,,,,$C$5)</t>
  </si>
  <si>
    <t>=GL("Cell","Balance",,,$C$4,,J$9,$E289,$C$8,,,,,,,,,,,,,$C$5)</t>
  </si>
  <si>
    <t>=GL("Cell","Balance",,,$C$4,,K$9,$E289,$C$8,,,,,,,,,,,,,$C$5)</t>
  </si>
  <si>
    <t>=GL("Cell","Balance",,,$C$4,,L$9,$E289,$C$8,,,,,,,,,,,,,$C$5)</t>
  </si>
  <si>
    <t>=GL("Cell","Balance",,,$C$4,,M$9,$E289,$C$8,,,,,,,,,,,,,$C$5)</t>
  </si>
  <si>
    <t>=GL("Cell","AccountName",,,,,$C$6,$E290,$C$8)</t>
  </si>
  <si>
    <t>=GL("Cell","Balance",,,$C$4,,G$9,$E290,$C$8,,,,,,,,,,,,,$C$5)</t>
  </si>
  <si>
    <t>=GL("Cell","Balance",,,$C$4,,H$9,$E290,$C$8,,,,,,,,,,,,,$C$5)</t>
  </si>
  <si>
    <t>=GL("Cell","Balance",,,$C$4,,I$9,$E290,$C$8,,,,,,,,,,,,,$C$5)</t>
  </si>
  <si>
    <t>=GL("Cell","Balance",,,$C$4,,J$9,$E290,$C$8,,,,,,,,,,,,,$C$5)</t>
  </si>
  <si>
    <t>=GL("Cell","Balance",,,$C$4,,K$9,$E290,$C$8,,,,,,,,,,,,,$C$5)</t>
  </si>
  <si>
    <t>=GL("Cell","Balance",,,$C$4,,L$9,$E290,$C$8,,,,,,,,,,,,,$C$5)</t>
  </si>
  <si>
    <t>=GL("Cell","Balance",,,$C$4,,M$9,$E290,$C$8,,,,,,,,,,,,,$C$5)</t>
  </si>
  <si>
    <t>=GL("Cell","AccountName",,,,,$C$6,$E291,$C$8)</t>
  </si>
  <si>
    <t>=GL("Cell","Balance",,,$C$4,,G$9,$E291,$C$8,,,,,,,,,,,,,$C$5)</t>
  </si>
  <si>
    <t>=GL("Cell","Balance",,,$C$4,,H$9,$E291,$C$8,,,,,,,,,,,,,$C$5)</t>
  </si>
  <si>
    <t>=GL("Cell","Balance",,,$C$4,,I$9,$E291,$C$8,,,,,,,,,,,,,$C$5)</t>
  </si>
  <si>
    <t>=GL("Cell","Balance",,,$C$4,,J$9,$E291,$C$8,,,,,,,,,,,,,$C$5)</t>
  </si>
  <si>
    <t>=GL("Cell","Balance",,,$C$4,,K$9,$E291,$C$8,,,,,,,,,,,,,$C$5)</t>
  </si>
  <si>
    <t>=GL("Cell","Balance",,,$C$4,,L$9,$E291,$C$8,,,,,,,,,,,,,$C$5)</t>
  </si>
  <si>
    <t>=GL("Cell","Balance",,,$C$4,,M$9,$E291,$C$8,,,,,,,,,,,,,$C$5)</t>
  </si>
  <si>
    <t>=GL("Cell","AccountName",,,,,$C$6,$E292,$C$8)</t>
  </si>
  <si>
    <t>=GL("Cell","Balance",,,$C$4,,G$9,$E292,$C$8,,,,,,,,,,,,,$C$5)</t>
  </si>
  <si>
    <t>=GL("Cell","Balance",,,$C$4,,H$9,$E292,$C$8,,,,,,,,,,,,,$C$5)</t>
  </si>
  <si>
    <t>=GL("Cell","Balance",,,$C$4,,I$9,$E292,$C$8,,,,,,,,,,,,,$C$5)</t>
  </si>
  <si>
    <t>=GL("Cell","Balance",,,$C$4,,J$9,$E292,$C$8,,,,,,,,,,,,,$C$5)</t>
  </si>
  <si>
    <t>=GL("Cell","Balance",,,$C$4,,K$9,$E292,$C$8,,,,,,,,,,,,,$C$5)</t>
  </si>
  <si>
    <t>=GL("Cell","Balance",,,$C$4,,L$9,$E292,$C$8,,,,,,,,,,,,,$C$5)</t>
  </si>
  <si>
    <t>=GL("Cell","Balance",,,$C$4,,M$9,$E292,$C$8,,,,,,,,,,,,,$C$5)</t>
  </si>
  <si>
    <t>=GL("Cell","AccountName",,,,,$C$6,$E293,$C$8)</t>
  </si>
  <si>
    <t>=GL("Cell","Balance",,,$C$4,,G$9,$E293,$C$8,,,,,,,,,,,,,$C$5)</t>
  </si>
  <si>
    <t>=GL("Cell","Balance",,,$C$4,,H$9,$E293,$C$8,,,,,,,,,,,,,$C$5)</t>
  </si>
  <si>
    <t>=GL("Cell","Balance",,,$C$4,,I$9,$E293,$C$8,,,,,,,,,,,,,$C$5)</t>
  </si>
  <si>
    <t>=GL("Cell","Balance",,,$C$4,,J$9,$E293,$C$8,,,,,,,,,,,,,$C$5)</t>
  </si>
  <si>
    <t>=GL("Cell","Balance",,,$C$4,,K$9,$E293,$C$8,,,,,,,,,,,,,$C$5)</t>
  </si>
  <si>
    <t>=GL("Cell","Balance",,,$C$4,,L$9,$E293,$C$8,,,,,,,,,,,,,$C$5)</t>
  </si>
  <si>
    <t>=GL("Cell","Balance",,,$C$4,,M$9,$E293,$C$8,,,,,,,,,,,,,$C$5)</t>
  </si>
  <si>
    <t>=GL("Cell","AccountName",,,,,$C$6,$E294,$C$8)</t>
  </si>
  <si>
    <t>=GL("Cell","Balance",,,$C$4,,G$9,$E294,$C$8,,,,,,,,,,,,,$C$5)</t>
  </si>
  <si>
    <t>=GL("Cell","Balance",,,$C$4,,H$9,$E294,$C$8,,,,,,,,,,,,,$C$5)</t>
  </si>
  <si>
    <t>=GL("Cell","Balance",,,$C$4,,I$9,$E294,$C$8,,,,,,,,,,,,,$C$5)</t>
  </si>
  <si>
    <t>=GL("Cell","Balance",,,$C$4,,J$9,$E294,$C$8,,,,,,,,,,,,,$C$5)</t>
  </si>
  <si>
    <t>=GL("Cell","Balance",,,$C$4,,K$9,$E294,$C$8,,,,,,,,,,,,,$C$5)</t>
  </si>
  <si>
    <t>=GL("Cell","Balance",,,$C$4,,L$9,$E294,$C$8,,,,,,,,,,,,,$C$5)</t>
  </si>
  <si>
    <t>=GL("Cell","Balance",,,$C$4,,M$9,$E294,$C$8,,,,,,,,,,,,,$C$5)</t>
  </si>
  <si>
    <t>=GL("Cell","AccountName",,,,,$C$6,$E295,$C$8)</t>
  </si>
  <si>
    <t>=GL("Cell","Balance",,,$C$4,,G$9,$E295,$C$8,,,,,,,,,,,,,$C$5)</t>
  </si>
  <si>
    <t>=GL("Cell","Balance",,,$C$4,,H$9,$E295,$C$8,,,,,,,,,,,,,$C$5)</t>
  </si>
  <si>
    <t>=GL("Cell","Balance",,,$C$4,,I$9,$E295,$C$8,,,,,,,,,,,,,$C$5)</t>
  </si>
  <si>
    <t>=GL("Cell","Balance",,,$C$4,,J$9,$E295,$C$8,,,,,,,,,,,,,$C$5)</t>
  </si>
  <si>
    <t>=GL("Cell","Balance",,,$C$4,,K$9,$E295,$C$8,,,,,,,,,,,,,$C$5)</t>
  </si>
  <si>
    <t>=GL("Cell","Balance",,,$C$4,,L$9,$E295,$C$8,,,,,,,,,,,,,$C$5)</t>
  </si>
  <si>
    <t>=GL("Cell","Balance",,,$C$4,,M$9,$E295,$C$8,,,,,,,,,,,,,$C$5)</t>
  </si>
  <si>
    <t>=GL("Cell","AccountName",,,,,$C$6,$E296,$C$8)</t>
  </si>
  <si>
    <t>=GL("Cell","Balance",,,$C$4,,G$9,$E296,$C$8,,,,,,,,,,,,,$C$5)</t>
  </si>
  <si>
    <t>=GL("Cell","Balance",,,$C$4,,H$9,$E296,$C$8,,,,,,,,,,,,,$C$5)</t>
  </si>
  <si>
    <t>=GL("Cell","Balance",,,$C$4,,I$9,$E296,$C$8,,,,,,,,,,,,,$C$5)</t>
  </si>
  <si>
    <t>=GL("Cell","Balance",,,$C$4,,J$9,$E296,$C$8,,,,,,,,,,,,,$C$5)</t>
  </si>
  <si>
    <t>=GL("Cell","Balance",,,$C$4,,K$9,$E296,$C$8,,,,,,,,,,,,,$C$5)</t>
  </si>
  <si>
    <t>=GL("Cell","Balance",,,$C$4,,L$9,$E296,$C$8,,,,,,,,,,,,,$C$5)</t>
  </si>
  <si>
    <t>=GL("Cell","Balance",,,$C$4,,M$9,$E296,$C$8,,,,,,,,,,,,,$C$5)</t>
  </si>
  <si>
    <t>=GL("Cell","AccountName",,,,,$C$6,$E297,$C$8)</t>
  </si>
  <si>
    <t>=GL("Cell","Balance",,,$C$4,,G$9,$E297,$C$8,,,,,,,,,,,,,$C$5)</t>
  </si>
  <si>
    <t>=GL("Cell","Balance",,,$C$4,,H$9,$E297,$C$8,,,,,,,,,,,,,$C$5)</t>
  </si>
  <si>
    <t>=GL("Cell","Balance",,,$C$4,,I$9,$E297,$C$8,,,,,,,,,,,,,$C$5)</t>
  </si>
  <si>
    <t>=GL("Cell","Balance",,,$C$4,,J$9,$E297,$C$8,,,,,,,,,,,,,$C$5)</t>
  </si>
  <si>
    <t>=GL("Cell","Balance",,,$C$4,,K$9,$E297,$C$8,,,,,,,,,,,,,$C$5)</t>
  </si>
  <si>
    <t>=GL("Cell","Balance",,,$C$4,,L$9,$E297,$C$8,,,,,,,,,,,,,$C$5)</t>
  </si>
  <si>
    <t>=GL("Cell","Balance",,,$C$4,,M$9,$E297,$C$8,,,,,,,,,,,,,$C$5)</t>
  </si>
  <si>
    <t>=GL("Cell","AccountName",,,,,$C$6,$E298,$C$8)</t>
  </si>
  <si>
    <t>=GL("Cell","Balance",,,$C$4,,G$9,$E298,$C$8,,,,,,,,,,,,,$C$5)</t>
  </si>
  <si>
    <t>=GL("Cell","Balance",,,$C$4,,H$9,$E298,$C$8,,,,,,,,,,,,,$C$5)</t>
  </si>
  <si>
    <t>=GL("Cell","Balance",,,$C$4,,I$9,$E298,$C$8,,,,,,,,,,,,,$C$5)</t>
  </si>
  <si>
    <t>=GL("Cell","Balance",,,$C$4,,J$9,$E298,$C$8,,,,,,,,,,,,,$C$5)</t>
  </si>
  <si>
    <t>=GL("Cell","Balance",,,$C$4,,K$9,$E298,$C$8,,,,,,,,,,,,,$C$5)</t>
  </si>
  <si>
    <t>=GL("Cell","Balance",,,$C$4,,L$9,$E298,$C$8,,,,,,,,,,,,,$C$5)</t>
  </si>
  <si>
    <t>=GL("Cell","Balance",,,$C$4,,M$9,$E298,$C$8,,,,,,,,,,,,,$C$5)</t>
  </si>
  <si>
    <t>=GL("Cell","AccountName",,,,,$C$6,$E299,$C$8)</t>
  </si>
  <si>
    <t>=GL("Cell","Balance",,,$C$4,,G$9,$E299,$C$8,,,,,,,,,,,,,$C$5)</t>
  </si>
  <si>
    <t>=GL("Cell","Balance",,,$C$4,,H$9,$E299,$C$8,,,,,,,,,,,,,$C$5)</t>
  </si>
  <si>
    <t>=GL("Cell","Balance",,,$C$4,,I$9,$E299,$C$8,,,,,,,,,,,,,$C$5)</t>
  </si>
  <si>
    <t>=GL("Cell","Balance",,,$C$4,,J$9,$E299,$C$8,,,,,,,,,,,,,$C$5)</t>
  </si>
  <si>
    <t>=GL("Cell","Balance",,,$C$4,,K$9,$E299,$C$8,,,,,,,,,,,,,$C$5)</t>
  </si>
  <si>
    <t>=GL("Cell","Balance",,,$C$4,,L$9,$E299,$C$8,,,,,,,,,,,,,$C$5)</t>
  </si>
  <si>
    <t>=GL("Cell","Balance",,,$C$4,,M$9,$E299,$C$8,,,,,,,,,,,,,$C$5)</t>
  </si>
  <si>
    <t>=GL("Cell","AccountName",,,,,$C$6,$E300,$C$8)</t>
  </si>
  <si>
    <t>=GL("Cell","Balance",,,$C$4,,G$9,$E300,$C$8,,,,,,,,,,,,,$C$5)</t>
  </si>
  <si>
    <t>=GL("Cell","Balance",,,$C$4,,H$9,$E300,$C$8,,,,,,,,,,,,,$C$5)</t>
  </si>
  <si>
    <t>=GL("Cell","Balance",,,$C$4,,I$9,$E300,$C$8,,,,,,,,,,,,,$C$5)</t>
  </si>
  <si>
    <t>=GL("Cell","Balance",,,$C$4,,J$9,$E300,$C$8,,,,,,,,,,,,,$C$5)</t>
  </si>
  <si>
    <t>=GL("Cell","Balance",,,$C$4,,K$9,$E300,$C$8,,,,,,,,,,,,,$C$5)</t>
  </si>
  <si>
    <t>=GL("Cell","Balance",,,$C$4,,L$9,$E300,$C$8,,,,,,,,,,,,,$C$5)</t>
  </si>
  <si>
    <t>=GL("Cell","Balance",,,$C$4,,M$9,$E300,$C$8,,,,,,,,,,,,,$C$5)</t>
  </si>
  <si>
    <t>=GL("Cell","AccountName",,,,,$C$6,$E301,$C$8)</t>
  </si>
  <si>
    <t>=GL("Cell","Balance",,,$C$4,,G$9,$E301,$C$8,,,,,,,,,,,,,$C$5)</t>
  </si>
  <si>
    <t>=GL("Cell","Balance",,,$C$4,,H$9,$E301,$C$8,,,,,,,,,,,,,$C$5)</t>
  </si>
  <si>
    <t>=GL("Cell","Balance",,,$C$4,,I$9,$E301,$C$8,,,,,,,,,,,,,$C$5)</t>
  </si>
  <si>
    <t>=GL("Cell","Balance",,,$C$4,,J$9,$E301,$C$8,,,,,,,,,,,,,$C$5)</t>
  </si>
  <si>
    <t>=GL("Cell","Balance",,,$C$4,,K$9,$E301,$C$8,,,,,,,,,,,,,$C$5)</t>
  </si>
  <si>
    <t>=GL("Cell","Balance",,,$C$4,,L$9,$E301,$C$8,,,,,,,,,,,,,$C$5)</t>
  </si>
  <si>
    <t>=GL("Cell","Balance",,,$C$4,,M$9,$E301,$C$8,,,,,,,,,,,,,$C$5)</t>
  </si>
  <si>
    <t>=GL("Cell","AccountName",,,,,$C$6,$E302,$C$8)</t>
  </si>
  <si>
    <t>=GL("Cell","Balance",,,$C$4,,G$9,$E302,$C$8,,,,,,,,,,,,,$C$5)</t>
  </si>
  <si>
    <t>=GL("Cell","Balance",,,$C$4,,H$9,$E302,$C$8,,,,,,,,,,,,,$C$5)</t>
  </si>
  <si>
    <t>=GL("Cell","Balance",,,$C$4,,I$9,$E302,$C$8,,,,,,,,,,,,,$C$5)</t>
  </si>
  <si>
    <t>=GL("Cell","Balance",,,$C$4,,J$9,$E302,$C$8,,,,,,,,,,,,,$C$5)</t>
  </si>
  <si>
    <t>=GL("Cell","Balance",,,$C$4,,K$9,$E302,$C$8,,,,,,,,,,,,,$C$5)</t>
  </si>
  <si>
    <t>=GL("Cell","Balance",,,$C$4,,L$9,$E302,$C$8,,,,,,,,,,,,,$C$5)</t>
  </si>
  <si>
    <t>=GL("Cell","Balance",,,$C$4,,M$9,$E302,$C$8,,,,,,,,,,,,,$C$5)</t>
  </si>
  <si>
    <t>=GL("Cell","AccountName",,,,,$C$6,$E303,$C$8)</t>
  </si>
  <si>
    <t>=GL("Cell","Balance",,,$C$4,,G$9,$E303,$C$8,,,,,,,,,,,,,$C$5)</t>
  </si>
  <si>
    <t>=GL("Cell","Balance",,,$C$4,,H$9,$E303,$C$8,,,,,,,,,,,,,$C$5)</t>
  </si>
  <si>
    <t>=GL("Cell","Balance",,,$C$4,,I$9,$E303,$C$8,,,,,,,,,,,,,$C$5)</t>
  </si>
  <si>
    <t>=GL("Cell","Balance",,,$C$4,,J$9,$E303,$C$8,,,,,,,,,,,,,$C$5)</t>
  </si>
  <si>
    <t>=GL("Cell","Balance",,,$C$4,,K$9,$E303,$C$8,,,,,,,,,,,,,$C$5)</t>
  </si>
  <si>
    <t>=GL("Cell","Balance",,,$C$4,,L$9,$E303,$C$8,,,,,,,,,,,,,$C$5)</t>
  </si>
  <si>
    <t>=GL("Cell","Balance",,,$C$4,,M$9,$E303,$C$8,,,,,,,,,,,,,$C$5)</t>
  </si>
  <si>
    <t>=GL("Cell","AccountName",,,,,$C$6,$E304,$C$8)</t>
  </si>
  <si>
    <t>=GL("Cell","Balance",,,$C$4,,G$9,$E304,$C$8,,,,,,,,,,,,,$C$5)</t>
  </si>
  <si>
    <t>=GL("Cell","Balance",,,$C$4,,H$9,$E304,$C$8,,,,,,,,,,,,,$C$5)</t>
  </si>
  <si>
    <t>=GL("Cell","Balance",,,$C$4,,I$9,$E304,$C$8,,,,,,,,,,,,,$C$5)</t>
  </si>
  <si>
    <t>=GL("Cell","Balance",,,$C$4,,J$9,$E304,$C$8,,,,,,,,,,,,,$C$5)</t>
  </si>
  <si>
    <t>=GL("Cell","Balance",,,$C$4,,K$9,$E304,$C$8,,,,,,,,,,,,,$C$5)</t>
  </si>
  <si>
    <t>=GL("Cell","Balance",,,$C$4,,L$9,$E304,$C$8,,,,,,,,,,,,,$C$5)</t>
  </si>
  <si>
    <t>=GL("Cell","Balance",,,$C$4,,M$9,$E304,$C$8,,,,,,,,,,,,,$C$5)</t>
  </si>
  <si>
    <t>=GL("Cell","AccountName",,,,,$C$6,$E305,$C$8)</t>
  </si>
  <si>
    <t>=GL("Cell","Balance",,,$C$4,,G$9,$E305,$C$8,,,,,,,,,,,,,$C$5)</t>
  </si>
  <si>
    <t>=GL("Cell","Balance",,,$C$4,,H$9,$E305,$C$8,,,,,,,,,,,,,$C$5)</t>
  </si>
  <si>
    <t>=GL("Cell","Balance",,,$C$4,,I$9,$E305,$C$8,,,,,,,,,,,,,$C$5)</t>
  </si>
  <si>
    <t>=GL("Cell","Balance",,,$C$4,,J$9,$E305,$C$8,,,,,,,,,,,,,$C$5)</t>
  </si>
  <si>
    <t>=GL("Cell","Balance",,,$C$4,,K$9,$E305,$C$8,,,,,,,,,,,,,$C$5)</t>
  </si>
  <si>
    <t>=GL("Cell","Balance",,,$C$4,,L$9,$E305,$C$8,,,,,,,,,,,,,$C$5)</t>
  </si>
  <si>
    <t>=GL("Cell","Balance",,,$C$4,,M$9,$E305,$C$8,,,,,,,,,,,,,$C$5)</t>
  </si>
  <si>
    <t>=GL("Cell","AccountName",,,,,$C$6,$E306,$C$8)</t>
  </si>
  <si>
    <t>=GL("Cell","Balance",,,$C$4,,G$9,$E306,$C$8,,,,,,,,,,,,,$C$5)</t>
  </si>
  <si>
    <t>=GL("Cell","Balance",,,$C$4,,H$9,$E306,$C$8,,,,,,,,,,,,,$C$5)</t>
  </si>
  <si>
    <t>=GL("Cell","Balance",,,$C$4,,I$9,$E306,$C$8,,,,,,,,,,,,,$C$5)</t>
  </si>
  <si>
    <t>=GL("Cell","Balance",,,$C$4,,J$9,$E306,$C$8,,,,,,,,,,,,,$C$5)</t>
  </si>
  <si>
    <t>=GL("Cell","Balance",,,$C$4,,K$9,$E306,$C$8,,,,,,,,,,,,,$C$5)</t>
  </si>
  <si>
    <t>=GL("Cell","Balance",,,$C$4,,L$9,$E306,$C$8,,,,,,,,,,,,,$C$5)</t>
  </si>
  <si>
    <t>=GL("Cell","Balance",,,$C$4,,M$9,$E306,$C$8,,,,,,,,,,,,,$C$5)</t>
  </si>
  <si>
    <t>=GL("Cell","AccountName",,,,,$C$6,$E307,$C$8)</t>
  </si>
  <si>
    <t>=GL("Cell","Balance",,,$C$4,,G$9,$E307,$C$8,,,,,,,,,,,,,$C$5)</t>
  </si>
  <si>
    <t>=GL("Cell","Balance",,,$C$4,,H$9,$E307,$C$8,,,,,,,,,,,,,$C$5)</t>
  </si>
  <si>
    <t>=GL("Cell","Balance",,,$C$4,,I$9,$E307,$C$8,,,,,,,,,,,,,$C$5)</t>
  </si>
  <si>
    <t>=GL("Cell","Balance",,,$C$4,,J$9,$E307,$C$8,,,,,,,,,,,,,$C$5)</t>
  </si>
  <si>
    <t>=GL("Cell","Balance",,,$C$4,,K$9,$E307,$C$8,,,,,,,,,,,,,$C$5)</t>
  </si>
  <si>
    <t>=GL("Cell","Balance",,,$C$4,,L$9,$E307,$C$8,,,,,,,,,,,,,$C$5)</t>
  </si>
  <si>
    <t>=GL("Cell","Balance",,,$C$4,,M$9,$E307,$C$8,,,,,,,,,,,,,$C$5)</t>
  </si>
  <si>
    <t>=GL("Cell","AccountName",,,,,$C$6,$E308,$C$8)</t>
  </si>
  <si>
    <t>=GL("Cell","Balance",,,$C$4,,G$9,$E308,$C$8,,,,,,,,,,,,,$C$5)</t>
  </si>
  <si>
    <t>=GL("Cell","Balance",,,$C$4,,H$9,$E308,$C$8,,,,,,,,,,,,,$C$5)</t>
  </si>
  <si>
    <t>=GL("Cell","Balance",,,$C$4,,I$9,$E308,$C$8,,,,,,,,,,,,,$C$5)</t>
  </si>
  <si>
    <t>=GL("Cell","Balance",,,$C$4,,J$9,$E308,$C$8,,,,,,,,,,,,,$C$5)</t>
  </si>
  <si>
    <t>=GL("Cell","Balance",,,$C$4,,K$9,$E308,$C$8,,,,,,,,,,,,,$C$5)</t>
  </si>
  <si>
    <t>=GL("Cell","Balance",,,$C$4,,L$9,$E308,$C$8,,,,,,,,,,,,,$C$5)</t>
  </si>
  <si>
    <t>=GL("Cell","Balance",,,$C$4,,M$9,$E308,$C$8,,,,,,,,,,,,,$C$5)</t>
  </si>
  <si>
    <t>=GL("Cell","AccountName",,,,,$C$6,$E309,$C$8)</t>
  </si>
  <si>
    <t>=GL("Cell","Balance",,,$C$4,,G$9,$E309,$C$8,,,,,,,,,,,,,$C$5)</t>
  </si>
  <si>
    <t>=GL("Cell","Balance",,,$C$4,,H$9,$E309,$C$8,,,,,,,,,,,,,$C$5)</t>
  </si>
  <si>
    <t>=GL("Cell","Balance",,,$C$4,,I$9,$E309,$C$8,,,,,,,,,,,,,$C$5)</t>
  </si>
  <si>
    <t>=GL("Cell","Balance",,,$C$4,,J$9,$E309,$C$8,,,,,,,,,,,,,$C$5)</t>
  </si>
  <si>
    <t>=GL("Cell","Balance",,,$C$4,,K$9,$E309,$C$8,,,,,,,,,,,,,$C$5)</t>
  </si>
  <si>
    <t>=GL("Cell","Balance",,,$C$4,,L$9,$E309,$C$8,,,,,,,,,,,,,$C$5)</t>
  </si>
  <si>
    <t>=GL("Cell","Balance",,,$C$4,,M$9,$E309,$C$8,,,,,,,,,,,,,$C$5)</t>
  </si>
  <si>
    <t>=GL("Cell","AccountName",,,,,$C$6,$E310,$C$8)</t>
  </si>
  <si>
    <t>=GL("Cell","Balance",,,$C$4,,G$9,$E310,$C$8,,,,,,,,,,,,,$C$5)</t>
  </si>
  <si>
    <t>=GL("Cell","Balance",,,$C$4,,H$9,$E310,$C$8,,,,,,,,,,,,,$C$5)</t>
  </si>
  <si>
    <t>=GL("Cell","Balance",,,$C$4,,I$9,$E310,$C$8,,,,,,,,,,,,,$C$5)</t>
  </si>
  <si>
    <t>=GL("Cell","Balance",,,$C$4,,J$9,$E310,$C$8,,,,,,,,,,,,,$C$5)</t>
  </si>
  <si>
    <t>=GL("Cell","Balance",,,$C$4,,K$9,$E310,$C$8,,,,,,,,,,,,,$C$5)</t>
  </si>
  <si>
    <t>=GL("Cell","Balance",,,$C$4,,L$9,$E310,$C$8,,,,,,,,,,,,,$C$5)</t>
  </si>
  <si>
    <t>=GL("Cell","Balance",,,$C$4,,M$9,$E310,$C$8,,,,,,,,,,,,,$C$5)</t>
  </si>
  <si>
    <t>=GL("Cell","AccountName",,,,,$C$6,$E311,$C$8)</t>
  </si>
  <si>
    <t>=GL("Cell","Balance",,,$C$4,,G$9,$E311,$C$8,,,,,,,,,,,,,$C$5)</t>
  </si>
  <si>
    <t>=GL("Cell","Balance",,,$C$4,,H$9,$E311,$C$8,,,,,,,,,,,,,$C$5)</t>
  </si>
  <si>
    <t>=GL("Cell","Balance",,,$C$4,,I$9,$E311,$C$8,,,,,,,,,,,,,$C$5)</t>
  </si>
  <si>
    <t>=GL("Cell","Balance",,,$C$4,,J$9,$E311,$C$8,,,,,,,,,,,,,$C$5)</t>
  </si>
  <si>
    <t>=GL("Cell","Balance",,,$C$4,,K$9,$E311,$C$8,,,,,,,,,,,,,$C$5)</t>
  </si>
  <si>
    <t>=GL("Cell","Balance",,,$C$4,,L$9,$E311,$C$8,,,,,,,,,,,,,$C$5)</t>
  </si>
  <si>
    <t>=GL("Cell","Balance",,,$C$4,,M$9,$E311,$C$8,,,,,,,,,,,,,$C$5)</t>
  </si>
  <si>
    <t>=GL("Cell","AccountName",,,,,$C$6,$E312,$C$8)</t>
  </si>
  <si>
    <t>=GL("Cell","Balance",,,$C$4,,G$9,$E312,$C$8,,,,,,,,,,,,,$C$5)</t>
  </si>
  <si>
    <t>=GL("Cell","Balance",,,$C$4,,H$9,$E312,$C$8,,,,,,,,,,,,,$C$5)</t>
  </si>
  <si>
    <t>=GL("Cell","Balance",,,$C$4,,I$9,$E312,$C$8,,,,,,,,,,,,,$C$5)</t>
  </si>
  <si>
    <t>=GL("Cell","Balance",,,$C$4,,J$9,$E312,$C$8,,,,,,,,,,,,,$C$5)</t>
  </si>
  <si>
    <t>=GL("Cell","Balance",,,$C$4,,K$9,$E312,$C$8,,,,,,,,,,,,,$C$5)</t>
  </si>
  <si>
    <t>=GL("Cell","Balance",,,$C$4,,L$9,$E312,$C$8,,,,,,,,,,,,,$C$5)</t>
  </si>
  <si>
    <t>=GL("Cell","Balance",,,$C$4,,M$9,$E312,$C$8,,,,,,,,,,,,,$C$5)</t>
  </si>
  <si>
    <t>=GL("Cell","AccountName",,,,,$C$6,$E313,$C$8)</t>
  </si>
  <si>
    <t>=GL("Cell","Balance",,,$C$4,,G$9,$E313,$C$8,,,,,,,,,,,,,$C$5)</t>
  </si>
  <si>
    <t>=GL("Cell","Balance",,,$C$4,,H$9,$E313,$C$8,,,,,,,,,,,,,$C$5)</t>
  </si>
  <si>
    <t>=GL("Cell","Balance",,,$C$4,,I$9,$E313,$C$8,,,,,,,,,,,,,$C$5)</t>
  </si>
  <si>
    <t>=GL("Cell","Balance",,,$C$4,,J$9,$E313,$C$8,,,,,,,,,,,,,$C$5)</t>
  </si>
  <si>
    <t>=GL("Cell","Balance",,,$C$4,,K$9,$E313,$C$8,,,,,,,,,,,,,$C$5)</t>
  </si>
  <si>
    <t>=GL("Cell","Balance",,,$C$4,,L$9,$E313,$C$8,,,,,,,,,,,,,$C$5)</t>
  </si>
  <si>
    <t>=GL("Cell","Balance",,,$C$4,,M$9,$E313,$C$8,,,,,,,,,,,,,$C$5)</t>
  </si>
  <si>
    <t>="01"</t>
  </si>
  <si>
    <t>="02"</t>
  </si>
  <si>
    <t>="03"</t>
  </si>
  <si>
    <t>="04"</t>
  </si>
  <si>
    <t>="05"</t>
  </si>
  <si>
    <t>="06"</t>
  </si>
  <si>
    <t>="07"</t>
  </si>
  <si>
    <t>="08"</t>
  </si>
  <si>
    <t>="09"</t>
  </si>
  <si>
    <t>="99"</t>
  </si>
  <si>
    <t>Auto+Hide+Values+Formulas=Sheet68,Sheet69+FormulasOnly</t>
  </si>
  <si>
    <t>Auto+Hide+Values+Formulas=Sheet80,Sheet68,Sheet69</t>
  </si>
  <si>
    <t>Auto+Hide+Values+Formulas=Sheet80,Sheet68,Sheet69+FormulasOnly</t>
  </si>
  <si>
    <t>Auto+Hide+Values+Formulas=Sheet81,Sheet68,Sheet69+AutoSheet</t>
  </si>
  <si>
    <t>Auto+Hide+Values+Formulas=Sheet81,Sheet68,Sheet69+AutoSheet+FormulasOnly</t>
  </si>
  <si>
    <t>Auto+Hide+Values+Formulas=Sheet82,Sheet68,Sheet69+AutoSheet</t>
  </si>
  <si>
    <t>Auto+Hide+Values+Formulas=Sheet82,Sheet68,Sheet69+AutoSheet+FormulasOnly</t>
  </si>
  <si>
    <t>Auto+Hide+Values+Formulas=Sheet83,Sheet68,Sheet69+AutoSheet</t>
  </si>
  <si>
    <t>Auto+Hide+Values+Formulas=Sheet83,Sheet68,Sheet69+AutoSheet+FormulasOnly</t>
  </si>
  <si>
    <t>Auto+Hide+Values+Formulas=Sheet84,Sheet68,Sheet69+AutoSheet</t>
  </si>
  <si>
    <t>Auto+Hide+Values+Formulas=Sheet84,Sheet68,Sheet69+AutoSheet+FormulasOnly</t>
  </si>
  <si>
    <t>Auto+Hide+Values+Formulas=Sheet85,Sheet68,Sheet69+AutoSheet</t>
  </si>
  <si>
    <t>Auto+Hide+Values+Formulas=Sheet85,Sheet68,Sheet69+AutoSheet+FormulasOnly</t>
  </si>
  <si>
    <t>Auto+Hide+Values+Formulas=Sheet86,Sheet68,Sheet69+AutoSheet</t>
  </si>
  <si>
    <t>Auto+Hide+Values+Formulas=Sheet86,Sheet68,Sheet69+AutoSheet+FormulasOnly</t>
  </si>
  <si>
    <t>Auto+Hide+Values+Formulas=Sheet87,Sheet68,Sheet69+AutoSheet</t>
  </si>
  <si>
    <t>Auto+Hide+Values+Formulas=Sheet87,Sheet68,Sheet69+AutoSheet+FormulasOnly</t>
  </si>
  <si>
    <t>Auto+Hide+Values+Formulas=Sheet88,Sheet68,Sheet69+AutoSheet</t>
  </si>
  <si>
    <t>Auto+Hide+Values+Formulas=Sheet88,Sheet68,Sheet69+AutoSheet+FormulasOnly</t>
  </si>
  <si>
    <t>Auto+Hide+Values+Formulas=Sheet89,Sheet68,Sheet69+AutoSheet</t>
  </si>
  <si>
    <t>Auto+Hide+Values+Formulas=Sheet89,Sheet68,Sheet69+AutoSheet+FormulasOnly</t>
  </si>
  <si>
    <t>Auto+Hide+Values+Formulas=Sheet90,Sheet68,Sheet69+AutoSheet</t>
  </si>
  <si>
    <t>Auto+Hide+Values+Formulas=Sheet90,Sheet68,Sheet69+AutoSheet+FormulasOnly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</si>
</sst>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0" xfId="0" quotePrefix="1"/>
    <xf numFmtId="0" fontId="0" fillId="2" borderId="0" xfId="0" applyFill="1"/>
    <xf numFmtId="0" fontId="0" fillId="0" borderId="0" xfId="0" applyNumberFormat="1"/>
    <xf numFmtId="0" fontId="2" fillId="0" borderId="0" xfId="0" applyFont="1" applyFill="1"/>
    <xf numFmtId="164" fontId="0" fillId="0" borderId="0" xfId="0" applyNumberFormat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34C5B-E79D-4FAD-8B6A-CE1D2E5AB05C}">
  <dimension ref="A1:D8"/>
  <sheetViews>
    <sheetView workbookViewId="0">
      <selection activeCell="D9" sqref="D9"/>
    </sheetView>
  </sheetViews>
  <sheetFormatPr defaultRowHeight="14.5" x14ac:dyDescent="0.35"/>
  <cols>
    <col min="1" max="1" width="9.26953125" hidden="1" customWidth="1"/>
    <col min="3" max="3" width="13.81640625" bestFit="1" customWidth="1"/>
    <col min="4" max="4" width="9.36328125" bestFit="1" customWidth="1"/>
  </cols>
  <sheetData>
    <row r="1" spans="1:4" hidden="1" x14ac:dyDescent="0.35">
      <c r="A1" t="s">
        <v>15</v>
      </c>
      <c r="C1" t="s">
        <v>1</v>
      </c>
      <c r="D1" t="s">
        <v>2</v>
      </c>
    </row>
    <row r="3" spans="1:4" x14ac:dyDescent="0.35">
      <c r="A3" t="s">
        <v>16</v>
      </c>
      <c r="C3" t="s">
        <v>0</v>
      </c>
      <c r="D3" s="1">
        <v>46295</v>
      </c>
    </row>
    <row r="4" spans="1:4" x14ac:dyDescent="0.35">
      <c r="C4" t="s">
        <v>79</v>
      </c>
      <c r="D4" s="1">
        <f>EOMONTH(D3,0)</f>
        <v>46295</v>
      </c>
    </row>
    <row r="5" spans="1:4" x14ac:dyDescent="0.35">
      <c r="A5" t="s">
        <v>16</v>
      </c>
      <c r="C5" t="s">
        <v>6</v>
      </c>
      <c r="D5" s="3" t="str">
        <f>"*"</f>
        <v>*</v>
      </c>
    </row>
    <row r="6" spans="1:4" x14ac:dyDescent="0.35">
      <c r="A6" t="s">
        <v>16</v>
      </c>
      <c r="C6" t="s">
        <v>12</v>
      </c>
      <c r="D6" s="3" t="str">
        <f>"*"</f>
        <v>*</v>
      </c>
    </row>
    <row r="7" spans="1:4" x14ac:dyDescent="0.35">
      <c r="A7" t="s">
        <v>16</v>
      </c>
      <c r="C7" t="s">
        <v>7</v>
      </c>
      <c r="D7" t="s">
        <v>8</v>
      </c>
    </row>
    <row r="8" spans="1:4" x14ac:dyDescent="0.35">
      <c r="A8" t="s">
        <v>16</v>
      </c>
      <c r="C8" t="s">
        <v>358</v>
      </c>
      <c r="D8" t="s">
        <v>359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A2952-4DBA-4DC4-8C9B-76CF2E2B1080}">
  <dimension ref="A1:G18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8.36328125" bestFit="1" customWidth="1"/>
    <col min="7" max="7" width="7.26953125" hidden="1" customWidth="1"/>
  </cols>
  <sheetData>
    <row r="1" spans="1:7" hidden="1" x14ac:dyDescent="0.35">
      <c r="A1" t="s">
        <v>3174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IF(ISERROR(VLOOKUP("Show",B12:B17,1,FALSE)),"Hidesheet","Show")</f>
        <v>Hidesheet</v>
      </c>
      <c r="G2" t="str">
        <f>IF(ABS(SUMIF(G12:G17,"&gt;0"))+ABS(SUMIF(G12:G17,"&lt;0"))=0,"Hide","Show")</f>
        <v>Hide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"08"</f>
        <v>08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1350</v>
      </c>
      <c r="F12" t="str">
        <f>_xll.GL("Cell","AccountName",,,,,$C$6,$E12,$C$8)</f>
        <v>Inventory - Mach. Fixed OH-British Columbia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6" si="0">IF(ABS(SUMIF(G13:H13,"&gt;0"))+ABS(SUMIF(G13:H13,"&lt;0"))=0,"Hide","Show")</f>
        <v>Hide</v>
      </c>
      <c r="E13" t="str">
        <f>"1360"</f>
        <v>1360</v>
      </c>
      <c r="F13" t="str">
        <f>_xll.GL("Cell","AccountName",,,,,$C$6,$E13,$C$8)</f>
        <v>WIP - Machine Fixed OH-British Columbia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"1380"</f>
        <v>1380</v>
      </c>
      <c r="F14" t="str">
        <f>_xll.GL("Cell","AccountName",,,,,$C$6,$E14,$C$8)</f>
        <v>Applied - Mach. Fixed OH-British Columbia</v>
      </c>
      <c r="G14" s="2">
        <f>_xll.GL("Cell","Balance",,,$C$4,,G$9,$E14,$C$8,,,,,,,,,,,,,$C$5)</f>
        <v>0</v>
      </c>
    </row>
    <row r="15" spans="1:7" hidden="1" x14ac:dyDescent="0.35">
      <c r="A15" t="s">
        <v>22</v>
      </c>
      <c r="B15" t="str">
        <f t="shared" si="0"/>
        <v>Hide</v>
      </c>
      <c r="E15" t="str">
        <f>"4520"</f>
        <v>4520</v>
      </c>
      <c r="F15" t="str">
        <f>_xll.GL("Cell","AccountName",,,,,$C$6,$E15,$C$8)</f>
        <v>CoGS - Machine Fixed OH-British Columbia</v>
      </c>
      <c r="G15" s="2">
        <f>_xll.GL("Cell","Balance",,,$C$4,,G$9,$E15,$C$8,,,,,,,,,,,,,$C$5)</f>
        <v>0</v>
      </c>
    </row>
    <row r="16" spans="1:7" hidden="1" x14ac:dyDescent="0.35">
      <c r="A16" t="s">
        <v>22</v>
      </c>
      <c r="B16" t="str">
        <f t="shared" si="0"/>
        <v>Hide</v>
      </c>
      <c r="E16" t="str">
        <f>"4750"</f>
        <v>4750</v>
      </c>
      <c r="F16" t="str">
        <f>_xll.GL("Cell","AccountName",,,,,$C$6,$E16,$C$8)</f>
        <v>Variance - Mach. Fixed OH-British Columbia</v>
      </c>
      <c r="G16" s="2">
        <f>_xll.GL("Cell","Balance",,,$C$4,,G$9,$E16,$C$8,,,,,,,,,,,,,$C$5)</f>
        <v>0</v>
      </c>
    </row>
    <row r="18" spans="7:7" x14ac:dyDescent="0.35">
      <c r="G18" s="7">
        <f>SUM(G12:G17)</f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5788-3C05-4330-B386-3D5C71203163}">
  <dimension ref="A1:G18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3.453125" bestFit="1" customWidth="1"/>
    <col min="7" max="7" width="7.26953125" hidden="1" customWidth="1"/>
  </cols>
  <sheetData>
    <row r="1" spans="1:7" hidden="1" x14ac:dyDescent="0.35">
      <c r="A1" t="s">
        <v>3176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IF(ISERROR(VLOOKUP("Show",B12:B17,1,FALSE)),"Hidesheet","Show")</f>
        <v>Hidesheet</v>
      </c>
      <c r="G2" t="str">
        <f>IF(ABS(SUMIF(G12:G17,"&gt;0"))+ABS(SUMIF(G12:G17,"&lt;0"))=0,"Hide","Show")</f>
        <v>Hide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"09"</f>
        <v>09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1350</v>
      </c>
      <c r="F12" t="str">
        <f>_xll.GL("Cell","AccountName",,,,,$C$6,$E12,$C$8)</f>
        <v>Inventory - Mach. Var. OH-Alaska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6" si="0">IF(ABS(SUMIF(G13:H13,"&gt;0"))+ABS(SUMIF(G13:H13,"&lt;0"))=0,"Hide","Show")</f>
        <v>Hide</v>
      </c>
      <c r="E13" t="str">
        <f>"1360"</f>
        <v>1360</v>
      </c>
      <c r="F13" t="str">
        <f>_xll.GL("Cell","AccountName",,,,,$C$6,$E13,$C$8)</f>
        <v>WIP - Machine Var. OH-Alaska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"1380"</f>
        <v>1380</v>
      </c>
      <c r="F14" t="str">
        <f>_xll.GL("Cell","AccountName",,,,,$C$6,$E14,$C$8)</f>
        <v>Applied - Mach. Var. OH-Alaska</v>
      </c>
      <c r="G14" s="2">
        <f>_xll.GL("Cell","Balance",,,$C$4,,G$9,$E14,$C$8,,,,,,,,,,,,,$C$5)</f>
        <v>0</v>
      </c>
    </row>
    <row r="15" spans="1:7" hidden="1" x14ac:dyDescent="0.35">
      <c r="A15" t="s">
        <v>22</v>
      </c>
      <c r="B15" t="str">
        <f t="shared" si="0"/>
        <v>Hide</v>
      </c>
      <c r="E15" t="str">
        <f>"4520"</f>
        <v>4520</v>
      </c>
      <c r="F15" t="str">
        <f>_xll.GL("Cell","AccountName",,,,,$C$6,$E15,$C$8)</f>
        <v>CoGS - Machine Var. OH-Alaska</v>
      </c>
      <c r="G15" s="2">
        <f>_xll.GL("Cell","Balance",,,$C$4,,G$9,$E15,$C$8,,,,,,,,,,,,,$C$5)</f>
        <v>0</v>
      </c>
    </row>
    <row r="16" spans="1:7" hidden="1" x14ac:dyDescent="0.35">
      <c r="A16" t="s">
        <v>22</v>
      </c>
      <c r="B16" t="str">
        <f t="shared" si="0"/>
        <v>Hide</v>
      </c>
      <c r="E16" t="str">
        <f>"4750"</f>
        <v>4750</v>
      </c>
      <c r="F16" t="str">
        <f>_xll.GL("Cell","AccountName",,,,,$C$6,$E16,$C$8)</f>
        <v>Variance - Mach. Var OH-Alaska</v>
      </c>
      <c r="G16" s="2">
        <f>_xll.GL("Cell","Balance",,,$C$4,,G$9,$E16,$C$8,,,,,,,,,,,,,$C$5)</f>
        <v>0</v>
      </c>
    </row>
    <row r="18" spans="7:7" x14ac:dyDescent="0.35">
      <c r="G18" s="7">
        <f>SUM(G12:G17)</f>
        <v>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2A0D-424F-4DC7-B249-3000C3F99A70}">
  <dimension ref="A1:G14"/>
  <sheetViews>
    <sheetView topLeftCell="A3"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3.453125" bestFit="1" customWidth="1"/>
    <col min="7" max="7" width="7.26953125" hidden="1" customWidth="1"/>
  </cols>
  <sheetData>
    <row r="1" spans="1:7" hidden="1" x14ac:dyDescent="0.35">
      <c r="A1" t="s">
        <v>3178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IF(ISERROR(VLOOKUP("Show",B12:B13,1,FALSE)),"Hidesheet","Show")</f>
        <v>Hidesheet</v>
      </c>
      <c r="G2" t="str">
        <f>IF(ABS(SUMIF(G12:G13,"&gt;0"))+ABS(SUMIF(G12:G13,"&lt;0"))=0,"Hide","Show")</f>
        <v>Hide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"99"</f>
        <v>99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999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9999</v>
      </c>
      <c r="F12" t="str">
        <f>_xll.GL("Cell","AccountName",,,,,$C$6,$E12,$C$8)</f>
        <v>Transfer Suspense Account--Hawaii</v>
      </c>
      <c r="G12" s="2">
        <f>_xll.GL("Cell","Balance",,,$C$4,,G$9,$E12,$C$8,,,,,,,,,,,,,$C$5)</f>
        <v>0</v>
      </c>
    </row>
    <row r="14" spans="1:7" x14ac:dyDescent="0.35">
      <c r="G14" s="7">
        <f>SUM(G12:G13)</f>
        <v>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11E-9009-432F-9A33-3BAFFD3EFD4A}">
  <dimension ref="A1:G14"/>
  <sheetViews>
    <sheetView workbookViewId="0"/>
  </sheetViews>
  <sheetFormatPr defaultRowHeight="14.5" x14ac:dyDescent="0.35"/>
  <sheetData>
    <row r="1" spans="1:7" x14ac:dyDescent="0.35">
      <c r="A1" s="3" t="s">
        <v>3157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360</v>
      </c>
      <c r="G2" s="3" t="s">
        <v>385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728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4" spans="1:7" x14ac:dyDescent="0.35">
      <c r="G14" s="3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6D69-BA63-485A-A537-7B2C3B2C59AA}">
  <dimension ref="A1:G14"/>
  <sheetViews>
    <sheetView workbookViewId="0"/>
  </sheetViews>
  <sheetFormatPr defaultRowHeight="14.5" x14ac:dyDescent="0.35"/>
  <sheetData>
    <row r="1" spans="1:7" x14ac:dyDescent="0.35">
      <c r="A1" s="3" t="s">
        <v>3157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360</v>
      </c>
      <c r="G2" s="3" t="s">
        <v>385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728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4" spans="1:7" x14ac:dyDescent="0.35">
      <c r="G14" s="3" t="s">
        <v>362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1EC8-A9E7-49EF-9CAD-0BF394FC5A54}">
  <dimension ref="A1:M315"/>
  <sheetViews>
    <sheetView workbookViewId="0"/>
  </sheetViews>
  <sheetFormatPr defaultRowHeight="14.5" x14ac:dyDescent="0.35"/>
  <sheetData>
    <row r="1" spans="1:13" x14ac:dyDescent="0.35">
      <c r="A1" s="3" t="s">
        <v>3159</v>
      </c>
      <c r="B1" s="3" t="s">
        <v>80</v>
      </c>
      <c r="E1" s="3" t="s">
        <v>11</v>
      </c>
      <c r="F1" s="3" t="s">
        <v>11</v>
      </c>
      <c r="G1" s="3" t="s">
        <v>11</v>
      </c>
      <c r="H1" s="3" t="s">
        <v>81</v>
      </c>
      <c r="I1" s="3" t="s">
        <v>81</v>
      </c>
      <c r="J1" s="3" t="s">
        <v>81</v>
      </c>
      <c r="K1" s="3" t="s">
        <v>81</v>
      </c>
      <c r="L1" s="3" t="s">
        <v>81</v>
      </c>
      <c r="M1" s="3" t="s">
        <v>81</v>
      </c>
    </row>
    <row r="2" spans="1:13" x14ac:dyDescent="0.35">
      <c r="A2" s="3" t="s">
        <v>80</v>
      </c>
      <c r="B2" s="3" t="s">
        <v>367</v>
      </c>
      <c r="G2" s="3" t="s">
        <v>395</v>
      </c>
      <c r="H2" s="3" t="s">
        <v>396</v>
      </c>
      <c r="I2" s="3" t="s">
        <v>397</v>
      </c>
      <c r="J2" s="3" t="s">
        <v>398</v>
      </c>
      <c r="K2" s="3" t="s">
        <v>399</v>
      </c>
      <c r="L2" s="3" t="s">
        <v>400</v>
      </c>
      <c r="M2" s="3" t="s">
        <v>401</v>
      </c>
    </row>
    <row r="4" spans="1:13" x14ac:dyDescent="0.35">
      <c r="B4" s="3" t="s">
        <v>0</v>
      </c>
      <c r="C4" s="3" t="s">
        <v>17</v>
      </c>
    </row>
    <row r="5" spans="1:13" x14ac:dyDescent="0.35">
      <c r="B5" s="3" t="s">
        <v>358</v>
      </c>
      <c r="C5" s="3" t="s">
        <v>361</v>
      </c>
    </row>
    <row r="6" spans="1:13" x14ac:dyDescent="0.35">
      <c r="B6" s="3" t="s">
        <v>9</v>
      </c>
      <c r="C6" s="3" t="s">
        <v>18</v>
      </c>
      <c r="F6" s="3" t="s">
        <v>19</v>
      </c>
    </row>
    <row r="7" spans="1:13" x14ac:dyDescent="0.35">
      <c r="B7" s="3" t="s">
        <v>13</v>
      </c>
      <c r="C7" s="3" t="s">
        <v>20</v>
      </c>
    </row>
    <row r="8" spans="1:13" x14ac:dyDescent="0.35">
      <c r="B8" s="3" t="s">
        <v>10</v>
      </c>
      <c r="C8" s="3" t="s">
        <v>728</v>
      </c>
    </row>
    <row r="9" spans="1:13" x14ac:dyDescent="0.35">
      <c r="A9" s="3" t="s">
        <v>14</v>
      </c>
      <c r="C9" s="3" t="s">
        <v>21</v>
      </c>
      <c r="G9" s="3" t="s">
        <v>729</v>
      </c>
      <c r="H9" s="3" t="s">
        <v>85</v>
      </c>
      <c r="I9" s="3" t="s">
        <v>86</v>
      </c>
      <c r="J9" s="3" t="s">
        <v>87</v>
      </c>
      <c r="K9" s="3" t="s">
        <v>88</v>
      </c>
      <c r="L9" s="3" t="s">
        <v>89</v>
      </c>
      <c r="M9" s="3" t="s">
        <v>90</v>
      </c>
    </row>
    <row r="10" spans="1:13" x14ac:dyDescent="0.35">
      <c r="A10" s="3" t="s">
        <v>14</v>
      </c>
    </row>
    <row r="11" spans="1:13" x14ac:dyDescent="0.35">
      <c r="E11" s="3" t="s">
        <v>3</v>
      </c>
      <c r="F11" s="3" t="s">
        <v>4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</row>
    <row r="12" spans="1:13" x14ac:dyDescent="0.35">
      <c r="B12" s="3" t="s">
        <v>402</v>
      </c>
      <c r="E12" s="3" t="s">
        <v>730</v>
      </c>
      <c r="F12" s="3" t="s">
        <v>731</v>
      </c>
      <c r="G12" s="3" t="s">
        <v>732</v>
      </c>
      <c r="H12" s="3" t="s">
        <v>733</v>
      </c>
      <c r="I12" s="3" t="s">
        <v>734</v>
      </c>
      <c r="J12" s="3" t="s">
        <v>735</v>
      </c>
      <c r="K12" s="3" t="s">
        <v>736</v>
      </c>
      <c r="L12" s="3" t="s">
        <v>737</v>
      </c>
      <c r="M12" s="3" t="s">
        <v>738</v>
      </c>
    </row>
    <row r="13" spans="1:13" x14ac:dyDescent="0.35">
      <c r="A13" s="3" t="s">
        <v>22</v>
      </c>
      <c r="B13" s="3" t="s">
        <v>403</v>
      </c>
      <c r="E13" s="3" t="s">
        <v>27</v>
      </c>
      <c r="F13" s="3" t="s">
        <v>739</v>
      </c>
      <c r="G13" s="3" t="s">
        <v>740</v>
      </c>
      <c r="H13" s="3" t="s">
        <v>741</v>
      </c>
      <c r="I13" s="3" t="s">
        <v>742</v>
      </c>
      <c r="J13" s="3" t="s">
        <v>743</v>
      </c>
      <c r="K13" s="3" t="s">
        <v>744</v>
      </c>
      <c r="L13" s="3" t="s">
        <v>745</v>
      </c>
      <c r="M13" s="3" t="s">
        <v>746</v>
      </c>
    </row>
    <row r="14" spans="1:13" x14ac:dyDescent="0.35">
      <c r="A14" s="3" t="s">
        <v>22</v>
      </c>
      <c r="B14" s="3" t="s">
        <v>404</v>
      </c>
      <c r="E14" s="3" t="s">
        <v>28</v>
      </c>
      <c r="F14" s="3" t="s">
        <v>747</v>
      </c>
      <c r="G14" s="3" t="s">
        <v>748</v>
      </c>
      <c r="H14" s="3" t="s">
        <v>749</v>
      </c>
      <c r="I14" s="3" t="s">
        <v>750</v>
      </c>
      <c r="J14" s="3" t="s">
        <v>751</v>
      </c>
      <c r="K14" s="3" t="s">
        <v>752</v>
      </c>
      <c r="L14" s="3" t="s">
        <v>753</v>
      </c>
      <c r="M14" s="3" t="s">
        <v>754</v>
      </c>
    </row>
    <row r="15" spans="1:13" x14ac:dyDescent="0.35">
      <c r="A15" s="3" t="s">
        <v>22</v>
      </c>
      <c r="B15" s="3" t="s">
        <v>405</v>
      </c>
      <c r="E15" s="3" t="s">
        <v>29</v>
      </c>
      <c r="F15" s="3" t="s">
        <v>755</v>
      </c>
      <c r="G15" s="3" t="s">
        <v>756</v>
      </c>
      <c r="H15" s="3" t="s">
        <v>757</v>
      </c>
      <c r="I15" s="3" t="s">
        <v>758</v>
      </c>
      <c r="J15" s="3" t="s">
        <v>759</v>
      </c>
      <c r="K15" s="3" t="s">
        <v>760</v>
      </c>
      <c r="L15" s="3" t="s">
        <v>761</v>
      </c>
      <c r="M15" s="3" t="s">
        <v>762</v>
      </c>
    </row>
    <row r="16" spans="1:13" x14ac:dyDescent="0.35">
      <c r="A16" s="3" t="s">
        <v>22</v>
      </c>
      <c r="B16" s="3" t="s">
        <v>406</v>
      </c>
      <c r="E16" s="3" t="s">
        <v>30</v>
      </c>
      <c r="F16" s="3" t="s">
        <v>763</v>
      </c>
      <c r="G16" s="3" t="s">
        <v>764</v>
      </c>
      <c r="H16" s="3" t="s">
        <v>765</v>
      </c>
      <c r="I16" s="3" t="s">
        <v>766</v>
      </c>
      <c r="J16" s="3" t="s">
        <v>767</v>
      </c>
      <c r="K16" s="3" t="s">
        <v>768</v>
      </c>
      <c r="L16" s="3" t="s">
        <v>769</v>
      </c>
      <c r="M16" s="3" t="s">
        <v>770</v>
      </c>
    </row>
    <row r="17" spans="1:13" x14ac:dyDescent="0.35">
      <c r="A17" s="3" t="s">
        <v>22</v>
      </c>
      <c r="B17" s="3" t="s">
        <v>407</v>
      </c>
      <c r="E17" s="3" t="s">
        <v>31</v>
      </c>
      <c r="F17" s="3" t="s">
        <v>771</v>
      </c>
      <c r="G17" s="3" t="s">
        <v>772</v>
      </c>
      <c r="H17" s="3" t="s">
        <v>773</v>
      </c>
      <c r="I17" s="3" t="s">
        <v>774</v>
      </c>
      <c r="J17" s="3" t="s">
        <v>775</v>
      </c>
      <c r="K17" s="3" t="s">
        <v>776</v>
      </c>
      <c r="L17" s="3" t="s">
        <v>777</v>
      </c>
      <c r="M17" s="3" t="s">
        <v>778</v>
      </c>
    </row>
    <row r="18" spans="1:13" x14ac:dyDescent="0.35">
      <c r="A18" s="3" t="s">
        <v>22</v>
      </c>
      <c r="B18" s="3" t="s">
        <v>408</v>
      </c>
      <c r="E18" s="3" t="s">
        <v>32</v>
      </c>
      <c r="F18" s="3" t="s">
        <v>779</v>
      </c>
      <c r="G18" s="3" t="s">
        <v>780</v>
      </c>
      <c r="H18" s="3" t="s">
        <v>781</v>
      </c>
      <c r="I18" s="3" t="s">
        <v>782</v>
      </c>
      <c r="J18" s="3" t="s">
        <v>783</v>
      </c>
      <c r="K18" s="3" t="s">
        <v>784</v>
      </c>
      <c r="L18" s="3" t="s">
        <v>785</v>
      </c>
      <c r="M18" s="3" t="s">
        <v>786</v>
      </c>
    </row>
    <row r="19" spans="1:13" x14ac:dyDescent="0.35">
      <c r="A19" s="3" t="s">
        <v>22</v>
      </c>
      <c r="B19" s="3" t="s">
        <v>409</v>
      </c>
      <c r="E19" s="3" t="s">
        <v>33</v>
      </c>
      <c r="F19" s="3" t="s">
        <v>787</v>
      </c>
      <c r="G19" s="3" t="s">
        <v>788</v>
      </c>
      <c r="H19" s="3" t="s">
        <v>789</v>
      </c>
      <c r="I19" s="3" t="s">
        <v>790</v>
      </c>
      <c r="J19" s="3" t="s">
        <v>791</v>
      </c>
      <c r="K19" s="3" t="s">
        <v>792</v>
      </c>
      <c r="L19" s="3" t="s">
        <v>793</v>
      </c>
      <c r="M19" s="3" t="s">
        <v>794</v>
      </c>
    </row>
    <row r="20" spans="1:13" x14ac:dyDescent="0.35">
      <c r="A20" s="3" t="s">
        <v>22</v>
      </c>
      <c r="B20" s="3" t="s">
        <v>410</v>
      </c>
      <c r="E20" s="3" t="s">
        <v>34</v>
      </c>
      <c r="F20" s="3" t="s">
        <v>795</v>
      </c>
      <c r="G20" s="3" t="s">
        <v>796</v>
      </c>
      <c r="H20" s="3" t="s">
        <v>797</v>
      </c>
      <c r="I20" s="3" t="s">
        <v>798</v>
      </c>
      <c r="J20" s="3" t="s">
        <v>799</v>
      </c>
      <c r="K20" s="3" t="s">
        <v>800</v>
      </c>
      <c r="L20" s="3" t="s">
        <v>801</v>
      </c>
      <c r="M20" s="3" t="s">
        <v>802</v>
      </c>
    </row>
    <row r="21" spans="1:13" x14ac:dyDescent="0.35">
      <c r="A21" s="3" t="s">
        <v>22</v>
      </c>
      <c r="B21" s="3" t="s">
        <v>411</v>
      </c>
      <c r="E21" s="3" t="s">
        <v>35</v>
      </c>
      <c r="F21" s="3" t="s">
        <v>803</v>
      </c>
      <c r="G21" s="3" t="s">
        <v>804</v>
      </c>
      <c r="H21" s="3" t="s">
        <v>805</v>
      </c>
      <c r="I21" s="3" t="s">
        <v>806</v>
      </c>
      <c r="J21" s="3" t="s">
        <v>807</v>
      </c>
      <c r="K21" s="3" t="s">
        <v>808</v>
      </c>
      <c r="L21" s="3" t="s">
        <v>809</v>
      </c>
      <c r="M21" s="3" t="s">
        <v>810</v>
      </c>
    </row>
    <row r="22" spans="1:13" x14ac:dyDescent="0.35">
      <c r="A22" s="3" t="s">
        <v>22</v>
      </c>
      <c r="B22" s="3" t="s">
        <v>412</v>
      </c>
      <c r="E22" s="3" t="s">
        <v>36</v>
      </c>
      <c r="F22" s="3" t="s">
        <v>811</v>
      </c>
      <c r="G22" s="3" t="s">
        <v>812</v>
      </c>
      <c r="H22" s="3" t="s">
        <v>813</v>
      </c>
      <c r="I22" s="3" t="s">
        <v>814</v>
      </c>
      <c r="J22" s="3" t="s">
        <v>815</v>
      </c>
      <c r="K22" s="3" t="s">
        <v>816</v>
      </c>
      <c r="L22" s="3" t="s">
        <v>817</v>
      </c>
      <c r="M22" s="3" t="s">
        <v>818</v>
      </c>
    </row>
    <row r="23" spans="1:13" x14ac:dyDescent="0.35">
      <c r="A23" s="3" t="s">
        <v>22</v>
      </c>
      <c r="B23" s="3" t="s">
        <v>413</v>
      </c>
      <c r="E23" s="3" t="s">
        <v>37</v>
      </c>
      <c r="F23" s="3" t="s">
        <v>819</v>
      </c>
      <c r="G23" s="3" t="s">
        <v>820</v>
      </c>
      <c r="H23" s="3" t="s">
        <v>821</v>
      </c>
      <c r="I23" s="3" t="s">
        <v>822</v>
      </c>
      <c r="J23" s="3" t="s">
        <v>823</v>
      </c>
      <c r="K23" s="3" t="s">
        <v>824</v>
      </c>
      <c r="L23" s="3" t="s">
        <v>825</v>
      </c>
      <c r="M23" s="3" t="s">
        <v>826</v>
      </c>
    </row>
    <row r="24" spans="1:13" x14ac:dyDescent="0.35">
      <c r="A24" s="3" t="s">
        <v>22</v>
      </c>
      <c r="B24" s="3" t="s">
        <v>414</v>
      </c>
      <c r="E24" s="3" t="s">
        <v>38</v>
      </c>
      <c r="F24" s="3" t="s">
        <v>827</v>
      </c>
      <c r="G24" s="3" t="s">
        <v>828</v>
      </c>
      <c r="H24" s="3" t="s">
        <v>829</v>
      </c>
      <c r="I24" s="3" t="s">
        <v>830</v>
      </c>
      <c r="J24" s="3" t="s">
        <v>831</v>
      </c>
      <c r="K24" s="3" t="s">
        <v>832</v>
      </c>
      <c r="L24" s="3" t="s">
        <v>833</v>
      </c>
      <c r="M24" s="3" t="s">
        <v>834</v>
      </c>
    </row>
    <row r="25" spans="1:13" x14ac:dyDescent="0.35">
      <c r="A25" s="3" t="s">
        <v>22</v>
      </c>
      <c r="B25" s="3" t="s">
        <v>415</v>
      </c>
      <c r="E25" s="3" t="s">
        <v>39</v>
      </c>
      <c r="F25" s="3" t="s">
        <v>835</v>
      </c>
      <c r="G25" s="3" t="s">
        <v>836</v>
      </c>
      <c r="H25" s="3" t="s">
        <v>837</v>
      </c>
      <c r="I25" s="3" t="s">
        <v>838</v>
      </c>
      <c r="J25" s="3" t="s">
        <v>839</v>
      </c>
      <c r="K25" s="3" t="s">
        <v>840</v>
      </c>
      <c r="L25" s="3" t="s">
        <v>841</v>
      </c>
      <c r="M25" s="3" t="s">
        <v>842</v>
      </c>
    </row>
    <row r="26" spans="1:13" x14ac:dyDescent="0.35">
      <c r="A26" s="3" t="s">
        <v>22</v>
      </c>
      <c r="B26" s="3" t="s">
        <v>416</v>
      </c>
      <c r="E26" s="3" t="s">
        <v>40</v>
      </c>
      <c r="F26" s="3" t="s">
        <v>843</v>
      </c>
      <c r="G26" s="3" t="s">
        <v>844</v>
      </c>
      <c r="H26" s="3" t="s">
        <v>845</v>
      </c>
      <c r="I26" s="3" t="s">
        <v>846</v>
      </c>
      <c r="J26" s="3" t="s">
        <v>847</v>
      </c>
      <c r="K26" s="3" t="s">
        <v>848</v>
      </c>
      <c r="L26" s="3" t="s">
        <v>849</v>
      </c>
      <c r="M26" s="3" t="s">
        <v>850</v>
      </c>
    </row>
    <row r="27" spans="1:13" x14ac:dyDescent="0.35">
      <c r="A27" s="3" t="s">
        <v>22</v>
      </c>
      <c r="B27" s="3" t="s">
        <v>417</v>
      </c>
      <c r="E27" s="3" t="s">
        <v>41</v>
      </c>
      <c r="F27" s="3" t="s">
        <v>851</v>
      </c>
      <c r="G27" s="3" t="s">
        <v>852</v>
      </c>
      <c r="H27" s="3" t="s">
        <v>853</v>
      </c>
      <c r="I27" s="3" t="s">
        <v>854</v>
      </c>
      <c r="J27" s="3" t="s">
        <v>855</v>
      </c>
      <c r="K27" s="3" t="s">
        <v>856</v>
      </c>
      <c r="L27" s="3" t="s">
        <v>857</v>
      </c>
      <c r="M27" s="3" t="s">
        <v>858</v>
      </c>
    </row>
    <row r="28" spans="1:13" x14ac:dyDescent="0.35">
      <c r="A28" s="3" t="s">
        <v>22</v>
      </c>
      <c r="B28" s="3" t="s">
        <v>418</v>
      </c>
      <c r="E28" s="3" t="s">
        <v>42</v>
      </c>
      <c r="F28" s="3" t="s">
        <v>859</v>
      </c>
      <c r="G28" s="3" t="s">
        <v>860</v>
      </c>
      <c r="H28" s="3" t="s">
        <v>861</v>
      </c>
      <c r="I28" s="3" t="s">
        <v>862</v>
      </c>
      <c r="J28" s="3" t="s">
        <v>863</v>
      </c>
      <c r="K28" s="3" t="s">
        <v>864</v>
      </c>
      <c r="L28" s="3" t="s">
        <v>865</v>
      </c>
      <c r="M28" s="3" t="s">
        <v>866</v>
      </c>
    </row>
    <row r="29" spans="1:13" x14ac:dyDescent="0.35">
      <c r="A29" s="3" t="s">
        <v>22</v>
      </c>
      <c r="B29" s="3" t="s">
        <v>419</v>
      </c>
      <c r="E29" s="3" t="s">
        <v>43</v>
      </c>
      <c r="F29" s="3" t="s">
        <v>867</v>
      </c>
      <c r="G29" s="3" t="s">
        <v>868</v>
      </c>
      <c r="H29" s="3" t="s">
        <v>869</v>
      </c>
      <c r="I29" s="3" t="s">
        <v>870</v>
      </c>
      <c r="J29" s="3" t="s">
        <v>871</v>
      </c>
      <c r="K29" s="3" t="s">
        <v>872</v>
      </c>
      <c r="L29" s="3" t="s">
        <v>873</v>
      </c>
      <c r="M29" s="3" t="s">
        <v>874</v>
      </c>
    </row>
    <row r="30" spans="1:13" x14ac:dyDescent="0.35">
      <c r="A30" s="3" t="s">
        <v>22</v>
      </c>
      <c r="B30" s="3" t="s">
        <v>420</v>
      </c>
      <c r="E30" s="3" t="s">
        <v>44</v>
      </c>
      <c r="F30" s="3" t="s">
        <v>875</v>
      </c>
      <c r="G30" s="3" t="s">
        <v>876</v>
      </c>
      <c r="H30" s="3" t="s">
        <v>877</v>
      </c>
      <c r="I30" s="3" t="s">
        <v>878</v>
      </c>
      <c r="J30" s="3" t="s">
        <v>879</v>
      </c>
      <c r="K30" s="3" t="s">
        <v>880</v>
      </c>
      <c r="L30" s="3" t="s">
        <v>881</v>
      </c>
      <c r="M30" s="3" t="s">
        <v>882</v>
      </c>
    </row>
    <row r="31" spans="1:13" x14ac:dyDescent="0.35">
      <c r="A31" s="3" t="s">
        <v>22</v>
      </c>
      <c r="B31" s="3" t="s">
        <v>421</v>
      </c>
      <c r="E31" s="3" t="s">
        <v>45</v>
      </c>
      <c r="F31" s="3" t="s">
        <v>883</v>
      </c>
      <c r="G31" s="3" t="s">
        <v>884</v>
      </c>
      <c r="H31" s="3" t="s">
        <v>885</v>
      </c>
      <c r="I31" s="3" t="s">
        <v>886</v>
      </c>
      <c r="J31" s="3" t="s">
        <v>887</v>
      </c>
      <c r="K31" s="3" t="s">
        <v>888</v>
      </c>
      <c r="L31" s="3" t="s">
        <v>889</v>
      </c>
      <c r="M31" s="3" t="s">
        <v>890</v>
      </c>
    </row>
    <row r="32" spans="1:13" x14ac:dyDescent="0.35">
      <c r="A32" s="3" t="s">
        <v>22</v>
      </c>
      <c r="B32" s="3" t="s">
        <v>422</v>
      </c>
      <c r="E32" s="3" t="s">
        <v>46</v>
      </c>
      <c r="F32" s="3" t="s">
        <v>891</v>
      </c>
      <c r="G32" s="3" t="s">
        <v>892</v>
      </c>
      <c r="H32" s="3" t="s">
        <v>893</v>
      </c>
      <c r="I32" s="3" t="s">
        <v>894</v>
      </c>
      <c r="J32" s="3" t="s">
        <v>895</v>
      </c>
      <c r="K32" s="3" t="s">
        <v>896</v>
      </c>
      <c r="L32" s="3" t="s">
        <v>897</v>
      </c>
      <c r="M32" s="3" t="s">
        <v>898</v>
      </c>
    </row>
    <row r="33" spans="1:13" x14ac:dyDescent="0.35">
      <c r="A33" s="3" t="s">
        <v>22</v>
      </c>
      <c r="B33" s="3" t="s">
        <v>423</v>
      </c>
      <c r="E33" s="3" t="s">
        <v>47</v>
      </c>
      <c r="F33" s="3" t="s">
        <v>899</v>
      </c>
      <c r="G33" s="3" t="s">
        <v>900</v>
      </c>
      <c r="H33" s="3" t="s">
        <v>901</v>
      </c>
      <c r="I33" s="3" t="s">
        <v>902</v>
      </c>
      <c r="J33" s="3" t="s">
        <v>903</v>
      </c>
      <c r="K33" s="3" t="s">
        <v>904</v>
      </c>
      <c r="L33" s="3" t="s">
        <v>905</v>
      </c>
      <c r="M33" s="3" t="s">
        <v>906</v>
      </c>
    </row>
    <row r="34" spans="1:13" x14ac:dyDescent="0.35">
      <c r="A34" s="3" t="s">
        <v>22</v>
      </c>
      <c r="B34" s="3" t="s">
        <v>424</v>
      </c>
      <c r="E34" s="3" t="s">
        <v>48</v>
      </c>
      <c r="F34" s="3" t="s">
        <v>907</v>
      </c>
      <c r="G34" s="3" t="s">
        <v>908</v>
      </c>
      <c r="H34" s="3" t="s">
        <v>909</v>
      </c>
      <c r="I34" s="3" t="s">
        <v>910</v>
      </c>
      <c r="J34" s="3" t="s">
        <v>911</v>
      </c>
      <c r="K34" s="3" t="s">
        <v>912</v>
      </c>
      <c r="L34" s="3" t="s">
        <v>913</v>
      </c>
      <c r="M34" s="3" t="s">
        <v>914</v>
      </c>
    </row>
    <row r="35" spans="1:13" x14ac:dyDescent="0.35">
      <c r="A35" s="3" t="s">
        <v>22</v>
      </c>
      <c r="B35" s="3" t="s">
        <v>425</v>
      </c>
      <c r="E35" s="3" t="s">
        <v>49</v>
      </c>
      <c r="F35" s="3" t="s">
        <v>915</v>
      </c>
      <c r="G35" s="3" t="s">
        <v>916</v>
      </c>
      <c r="H35" s="3" t="s">
        <v>917</v>
      </c>
      <c r="I35" s="3" t="s">
        <v>918</v>
      </c>
      <c r="J35" s="3" t="s">
        <v>919</v>
      </c>
      <c r="K35" s="3" t="s">
        <v>920</v>
      </c>
      <c r="L35" s="3" t="s">
        <v>921</v>
      </c>
      <c r="M35" s="3" t="s">
        <v>922</v>
      </c>
    </row>
    <row r="36" spans="1:13" x14ac:dyDescent="0.35">
      <c r="A36" s="3" t="s">
        <v>22</v>
      </c>
      <c r="B36" s="3" t="s">
        <v>426</v>
      </c>
      <c r="E36" s="3" t="s">
        <v>50</v>
      </c>
      <c r="F36" s="3" t="s">
        <v>923</v>
      </c>
      <c r="G36" s="3" t="s">
        <v>924</v>
      </c>
      <c r="H36" s="3" t="s">
        <v>925</v>
      </c>
      <c r="I36" s="3" t="s">
        <v>926</v>
      </c>
      <c r="J36" s="3" t="s">
        <v>927</v>
      </c>
      <c r="K36" s="3" t="s">
        <v>928</v>
      </c>
      <c r="L36" s="3" t="s">
        <v>929</v>
      </c>
      <c r="M36" s="3" t="s">
        <v>930</v>
      </c>
    </row>
    <row r="37" spans="1:13" x14ac:dyDescent="0.35">
      <c r="A37" s="3" t="s">
        <v>22</v>
      </c>
      <c r="B37" s="3" t="s">
        <v>427</v>
      </c>
      <c r="E37" s="3" t="s">
        <v>51</v>
      </c>
      <c r="F37" s="3" t="s">
        <v>931</v>
      </c>
      <c r="G37" s="3" t="s">
        <v>932</v>
      </c>
      <c r="H37" s="3" t="s">
        <v>933</v>
      </c>
      <c r="I37" s="3" t="s">
        <v>934</v>
      </c>
      <c r="J37" s="3" t="s">
        <v>935</v>
      </c>
      <c r="K37" s="3" t="s">
        <v>936</v>
      </c>
      <c r="L37" s="3" t="s">
        <v>937</v>
      </c>
      <c r="M37" s="3" t="s">
        <v>938</v>
      </c>
    </row>
    <row r="38" spans="1:13" x14ac:dyDescent="0.35">
      <c r="A38" s="3" t="s">
        <v>22</v>
      </c>
      <c r="B38" s="3" t="s">
        <v>428</v>
      </c>
      <c r="E38" s="3" t="s">
        <v>52</v>
      </c>
      <c r="F38" s="3" t="s">
        <v>939</v>
      </c>
      <c r="G38" s="3" t="s">
        <v>940</v>
      </c>
      <c r="H38" s="3" t="s">
        <v>941</v>
      </c>
      <c r="I38" s="3" t="s">
        <v>942</v>
      </c>
      <c r="J38" s="3" t="s">
        <v>943</v>
      </c>
      <c r="K38" s="3" t="s">
        <v>944</v>
      </c>
      <c r="L38" s="3" t="s">
        <v>945</v>
      </c>
      <c r="M38" s="3" t="s">
        <v>946</v>
      </c>
    </row>
    <row r="39" spans="1:13" x14ac:dyDescent="0.35">
      <c r="A39" s="3" t="s">
        <v>22</v>
      </c>
      <c r="B39" s="3" t="s">
        <v>429</v>
      </c>
      <c r="E39" s="3" t="s">
        <v>53</v>
      </c>
      <c r="F39" s="3" t="s">
        <v>947</v>
      </c>
      <c r="G39" s="3" t="s">
        <v>948</v>
      </c>
      <c r="H39" s="3" t="s">
        <v>949</v>
      </c>
      <c r="I39" s="3" t="s">
        <v>950</v>
      </c>
      <c r="J39" s="3" t="s">
        <v>951</v>
      </c>
      <c r="K39" s="3" t="s">
        <v>952</v>
      </c>
      <c r="L39" s="3" t="s">
        <v>953</v>
      </c>
      <c r="M39" s="3" t="s">
        <v>954</v>
      </c>
    </row>
    <row r="40" spans="1:13" x14ac:dyDescent="0.35">
      <c r="A40" s="3" t="s">
        <v>22</v>
      </c>
      <c r="B40" s="3" t="s">
        <v>430</v>
      </c>
      <c r="E40" s="3" t="s">
        <v>54</v>
      </c>
      <c r="F40" s="3" t="s">
        <v>955</v>
      </c>
      <c r="G40" s="3" t="s">
        <v>956</v>
      </c>
      <c r="H40" s="3" t="s">
        <v>957</v>
      </c>
      <c r="I40" s="3" t="s">
        <v>958</v>
      </c>
      <c r="J40" s="3" t="s">
        <v>959</v>
      </c>
      <c r="K40" s="3" t="s">
        <v>960</v>
      </c>
      <c r="L40" s="3" t="s">
        <v>961</v>
      </c>
      <c r="M40" s="3" t="s">
        <v>962</v>
      </c>
    </row>
    <row r="41" spans="1:13" x14ac:dyDescent="0.35">
      <c r="A41" s="3" t="s">
        <v>22</v>
      </c>
      <c r="B41" s="3" t="s">
        <v>431</v>
      </c>
      <c r="E41" s="3" t="s">
        <v>55</v>
      </c>
      <c r="F41" s="3" t="s">
        <v>963</v>
      </c>
      <c r="G41" s="3" t="s">
        <v>964</v>
      </c>
      <c r="H41" s="3" t="s">
        <v>965</v>
      </c>
      <c r="I41" s="3" t="s">
        <v>966</v>
      </c>
      <c r="J41" s="3" t="s">
        <v>967</v>
      </c>
      <c r="K41" s="3" t="s">
        <v>968</v>
      </c>
      <c r="L41" s="3" t="s">
        <v>969</v>
      </c>
      <c r="M41" s="3" t="s">
        <v>970</v>
      </c>
    </row>
    <row r="42" spans="1:13" x14ac:dyDescent="0.35">
      <c r="A42" s="3" t="s">
        <v>22</v>
      </c>
      <c r="B42" s="3" t="s">
        <v>432</v>
      </c>
      <c r="E42" s="3" t="s">
        <v>56</v>
      </c>
      <c r="F42" s="3" t="s">
        <v>971</v>
      </c>
      <c r="G42" s="3" t="s">
        <v>972</v>
      </c>
      <c r="H42" s="3" t="s">
        <v>973</v>
      </c>
      <c r="I42" s="3" t="s">
        <v>974</v>
      </c>
      <c r="J42" s="3" t="s">
        <v>975</v>
      </c>
      <c r="K42" s="3" t="s">
        <v>976</v>
      </c>
      <c r="L42" s="3" t="s">
        <v>977</v>
      </c>
      <c r="M42" s="3" t="s">
        <v>978</v>
      </c>
    </row>
    <row r="43" spans="1:13" x14ac:dyDescent="0.35">
      <c r="A43" s="3" t="s">
        <v>22</v>
      </c>
      <c r="B43" s="3" t="s">
        <v>433</v>
      </c>
      <c r="E43" s="3" t="s">
        <v>57</v>
      </c>
      <c r="F43" s="3" t="s">
        <v>979</v>
      </c>
      <c r="G43" s="3" t="s">
        <v>980</v>
      </c>
      <c r="H43" s="3" t="s">
        <v>981</v>
      </c>
      <c r="I43" s="3" t="s">
        <v>982</v>
      </c>
      <c r="J43" s="3" t="s">
        <v>983</v>
      </c>
      <c r="K43" s="3" t="s">
        <v>984</v>
      </c>
      <c r="L43" s="3" t="s">
        <v>985</v>
      </c>
      <c r="M43" s="3" t="s">
        <v>986</v>
      </c>
    </row>
    <row r="44" spans="1:13" x14ac:dyDescent="0.35">
      <c r="A44" s="3" t="s">
        <v>22</v>
      </c>
      <c r="B44" s="3" t="s">
        <v>434</v>
      </c>
      <c r="E44" s="3" t="s">
        <v>58</v>
      </c>
      <c r="F44" s="3" t="s">
        <v>987</v>
      </c>
      <c r="G44" s="3" t="s">
        <v>988</v>
      </c>
      <c r="H44" s="3" t="s">
        <v>989</v>
      </c>
      <c r="I44" s="3" t="s">
        <v>990</v>
      </c>
      <c r="J44" s="3" t="s">
        <v>991</v>
      </c>
      <c r="K44" s="3" t="s">
        <v>992</v>
      </c>
      <c r="L44" s="3" t="s">
        <v>993</v>
      </c>
      <c r="M44" s="3" t="s">
        <v>994</v>
      </c>
    </row>
    <row r="45" spans="1:13" x14ac:dyDescent="0.35">
      <c r="A45" s="3" t="s">
        <v>22</v>
      </c>
      <c r="B45" s="3" t="s">
        <v>435</v>
      </c>
      <c r="E45" s="3" t="s">
        <v>59</v>
      </c>
      <c r="F45" s="3" t="s">
        <v>995</v>
      </c>
      <c r="G45" s="3" t="s">
        <v>996</v>
      </c>
      <c r="H45" s="3" t="s">
        <v>997</v>
      </c>
      <c r="I45" s="3" t="s">
        <v>998</v>
      </c>
      <c r="J45" s="3" t="s">
        <v>999</v>
      </c>
      <c r="K45" s="3" t="s">
        <v>1000</v>
      </c>
      <c r="L45" s="3" t="s">
        <v>1001</v>
      </c>
      <c r="M45" s="3" t="s">
        <v>1002</v>
      </c>
    </row>
    <row r="46" spans="1:13" x14ac:dyDescent="0.35">
      <c r="A46" s="3" t="s">
        <v>22</v>
      </c>
      <c r="B46" s="3" t="s">
        <v>436</v>
      </c>
      <c r="E46" s="3" t="s">
        <v>60</v>
      </c>
      <c r="F46" s="3" t="s">
        <v>1003</v>
      </c>
      <c r="G46" s="3" t="s">
        <v>1004</v>
      </c>
      <c r="H46" s="3" t="s">
        <v>1005</v>
      </c>
      <c r="I46" s="3" t="s">
        <v>1006</v>
      </c>
      <c r="J46" s="3" t="s">
        <v>1007</v>
      </c>
      <c r="K46" s="3" t="s">
        <v>1008</v>
      </c>
      <c r="L46" s="3" t="s">
        <v>1009</v>
      </c>
      <c r="M46" s="3" t="s">
        <v>1010</v>
      </c>
    </row>
    <row r="47" spans="1:13" x14ac:dyDescent="0.35">
      <c r="A47" s="3" t="s">
        <v>22</v>
      </c>
      <c r="B47" s="3" t="s">
        <v>437</v>
      </c>
      <c r="E47" s="3" t="s">
        <v>61</v>
      </c>
      <c r="F47" s="3" t="s">
        <v>1011</v>
      </c>
      <c r="G47" s="3" t="s">
        <v>1012</v>
      </c>
      <c r="H47" s="3" t="s">
        <v>1013</v>
      </c>
      <c r="I47" s="3" t="s">
        <v>1014</v>
      </c>
      <c r="J47" s="3" t="s">
        <v>1015</v>
      </c>
      <c r="K47" s="3" t="s">
        <v>1016</v>
      </c>
      <c r="L47" s="3" t="s">
        <v>1017</v>
      </c>
      <c r="M47" s="3" t="s">
        <v>1018</v>
      </c>
    </row>
    <row r="48" spans="1:13" x14ac:dyDescent="0.35">
      <c r="A48" s="3" t="s">
        <v>22</v>
      </c>
      <c r="B48" s="3" t="s">
        <v>438</v>
      </c>
      <c r="E48" s="3" t="s">
        <v>62</v>
      </c>
      <c r="F48" s="3" t="s">
        <v>1019</v>
      </c>
      <c r="G48" s="3" t="s">
        <v>1020</v>
      </c>
      <c r="H48" s="3" t="s">
        <v>1021</v>
      </c>
      <c r="I48" s="3" t="s">
        <v>1022</v>
      </c>
      <c r="J48" s="3" t="s">
        <v>1023</v>
      </c>
      <c r="K48" s="3" t="s">
        <v>1024</v>
      </c>
      <c r="L48" s="3" t="s">
        <v>1025</v>
      </c>
      <c r="M48" s="3" t="s">
        <v>1026</v>
      </c>
    </row>
    <row r="49" spans="1:13" x14ac:dyDescent="0.35">
      <c r="A49" s="3" t="s">
        <v>22</v>
      </c>
      <c r="B49" s="3" t="s">
        <v>439</v>
      </c>
      <c r="E49" s="3" t="s">
        <v>63</v>
      </c>
      <c r="F49" s="3" t="s">
        <v>1027</v>
      </c>
      <c r="G49" s="3" t="s">
        <v>1028</v>
      </c>
      <c r="H49" s="3" t="s">
        <v>1029</v>
      </c>
      <c r="I49" s="3" t="s">
        <v>1030</v>
      </c>
      <c r="J49" s="3" t="s">
        <v>1031</v>
      </c>
      <c r="K49" s="3" t="s">
        <v>1032</v>
      </c>
      <c r="L49" s="3" t="s">
        <v>1033</v>
      </c>
      <c r="M49" s="3" t="s">
        <v>1034</v>
      </c>
    </row>
    <row r="50" spans="1:13" x14ac:dyDescent="0.35">
      <c r="A50" s="3" t="s">
        <v>22</v>
      </c>
      <c r="B50" s="3" t="s">
        <v>440</v>
      </c>
      <c r="E50" s="3" t="s">
        <v>64</v>
      </c>
      <c r="F50" s="3" t="s">
        <v>1035</v>
      </c>
      <c r="G50" s="3" t="s">
        <v>1036</v>
      </c>
      <c r="H50" s="3" t="s">
        <v>1037</v>
      </c>
      <c r="I50" s="3" t="s">
        <v>1038</v>
      </c>
      <c r="J50" s="3" t="s">
        <v>1039</v>
      </c>
      <c r="K50" s="3" t="s">
        <v>1040</v>
      </c>
      <c r="L50" s="3" t="s">
        <v>1041</v>
      </c>
      <c r="M50" s="3" t="s">
        <v>1042</v>
      </c>
    </row>
    <row r="51" spans="1:13" x14ac:dyDescent="0.35">
      <c r="A51" s="3" t="s">
        <v>22</v>
      </c>
      <c r="B51" s="3" t="s">
        <v>441</v>
      </c>
      <c r="E51" s="3" t="s">
        <v>65</v>
      </c>
      <c r="F51" s="3" t="s">
        <v>1043</v>
      </c>
      <c r="G51" s="3" t="s">
        <v>1044</v>
      </c>
      <c r="H51" s="3" t="s">
        <v>1045</v>
      </c>
      <c r="I51" s="3" t="s">
        <v>1046</v>
      </c>
      <c r="J51" s="3" t="s">
        <v>1047</v>
      </c>
      <c r="K51" s="3" t="s">
        <v>1048</v>
      </c>
      <c r="L51" s="3" t="s">
        <v>1049</v>
      </c>
      <c r="M51" s="3" t="s">
        <v>1050</v>
      </c>
    </row>
    <row r="52" spans="1:13" x14ac:dyDescent="0.35">
      <c r="A52" s="3" t="s">
        <v>22</v>
      </c>
      <c r="B52" s="3" t="s">
        <v>442</v>
      </c>
      <c r="E52" s="3" t="s">
        <v>66</v>
      </c>
      <c r="F52" s="3" t="s">
        <v>1051</v>
      </c>
      <c r="G52" s="3" t="s">
        <v>1052</v>
      </c>
      <c r="H52" s="3" t="s">
        <v>1053</v>
      </c>
      <c r="I52" s="3" t="s">
        <v>1054</v>
      </c>
      <c r="J52" s="3" t="s">
        <v>1055</v>
      </c>
      <c r="K52" s="3" t="s">
        <v>1056</v>
      </c>
      <c r="L52" s="3" t="s">
        <v>1057</v>
      </c>
      <c r="M52" s="3" t="s">
        <v>1058</v>
      </c>
    </row>
    <row r="53" spans="1:13" x14ac:dyDescent="0.35">
      <c r="A53" s="3" t="s">
        <v>22</v>
      </c>
      <c r="B53" s="3" t="s">
        <v>443</v>
      </c>
      <c r="E53" s="3" t="s">
        <v>67</v>
      </c>
      <c r="F53" s="3" t="s">
        <v>1059</v>
      </c>
      <c r="G53" s="3" t="s">
        <v>1060</v>
      </c>
      <c r="H53" s="3" t="s">
        <v>1061</v>
      </c>
      <c r="I53" s="3" t="s">
        <v>1062</v>
      </c>
      <c r="J53" s="3" t="s">
        <v>1063</v>
      </c>
      <c r="K53" s="3" t="s">
        <v>1064</v>
      </c>
      <c r="L53" s="3" t="s">
        <v>1065</v>
      </c>
      <c r="M53" s="3" t="s">
        <v>1066</v>
      </c>
    </row>
    <row r="54" spans="1:13" x14ac:dyDescent="0.35">
      <c r="A54" s="3" t="s">
        <v>22</v>
      </c>
      <c r="B54" s="3" t="s">
        <v>444</v>
      </c>
      <c r="E54" s="3" t="s">
        <v>68</v>
      </c>
      <c r="F54" s="3" t="s">
        <v>1067</v>
      </c>
      <c r="G54" s="3" t="s">
        <v>1068</v>
      </c>
      <c r="H54" s="3" t="s">
        <v>1069</v>
      </c>
      <c r="I54" s="3" t="s">
        <v>1070</v>
      </c>
      <c r="J54" s="3" t="s">
        <v>1071</v>
      </c>
      <c r="K54" s="3" t="s">
        <v>1072</v>
      </c>
      <c r="L54" s="3" t="s">
        <v>1073</v>
      </c>
      <c r="M54" s="3" t="s">
        <v>1074</v>
      </c>
    </row>
    <row r="55" spans="1:13" x14ac:dyDescent="0.35">
      <c r="A55" s="3" t="s">
        <v>22</v>
      </c>
      <c r="B55" s="3" t="s">
        <v>445</v>
      </c>
      <c r="E55" s="3" t="s">
        <v>69</v>
      </c>
      <c r="F55" s="3" t="s">
        <v>1075</v>
      </c>
      <c r="G55" s="3" t="s">
        <v>1076</v>
      </c>
      <c r="H55" s="3" t="s">
        <v>1077</v>
      </c>
      <c r="I55" s="3" t="s">
        <v>1078</v>
      </c>
      <c r="J55" s="3" t="s">
        <v>1079</v>
      </c>
      <c r="K55" s="3" t="s">
        <v>1080</v>
      </c>
      <c r="L55" s="3" t="s">
        <v>1081</v>
      </c>
      <c r="M55" s="3" t="s">
        <v>1082</v>
      </c>
    </row>
    <row r="56" spans="1:13" x14ac:dyDescent="0.35">
      <c r="A56" s="3" t="s">
        <v>22</v>
      </c>
      <c r="B56" s="3" t="s">
        <v>446</v>
      </c>
      <c r="E56" s="3" t="s">
        <v>70</v>
      </c>
      <c r="F56" s="3" t="s">
        <v>1083</v>
      </c>
      <c r="G56" s="3" t="s">
        <v>1084</v>
      </c>
      <c r="H56" s="3" t="s">
        <v>1085</v>
      </c>
      <c r="I56" s="3" t="s">
        <v>1086</v>
      </c>
      <c r="J56" s="3" t="s">
        <v>1087</v>
      </c>
      <c r="K56" s="3" t="s">
        <v>1088</v>
      </c>
      <c r="L56" s="3" t="s">
        <v>1089</v>
      </c>
      <c r="M56" s="3" t="s">
        <v>1090</v>
      </c>
    </row>
    <row r="57" spans="1:13" x14ac:dyDescent="0.35">
      <c r="A57" s="3" t="s">
        <v>22</v>
      </c>
      <c r="B57" s="3" t="s">
        <v>447</v>
      </c>
      <c r="E57" s="3" t="s">
        <v>71</v>
      </c>
      <c r="F57" s="3" t="s">
        <v>1091</v>
      </c>
      <c r="G57" s="3" t="s">
        <v>1092</v>
      </c>
      <c r="H57" s="3" t="s">
        <v>1093</v>
      </c>
      <c r="I57" s="3" t="s">
        <v>1094</v>
      </c>
      <c r="J57" s="3" t="s">
        <v>1095</v>
      </c>
      <c r="K57" s="3" t="s">
        <v>1096</v>
      </c>
      <c r="L57" s="3" t="s">
        <v>1097</v>
      </c>
      <c r="M57" s="3" t="s">
        <v>1098</v>
      </c>
    </row>
    <row r="58" spans="1:13" x14ac:dyDescent="0.35">
      <c r="A58" s="3" t="s">
        <v>22</v>
      </c>
      <c r="B58" s="3" t="s">
        <v>448</v>
      </c>
      <c r="E58" s="3" t="s">
        <v>72</v>
      </c>
      <c r="F58" s="3" t="s">
        <v>1099</v>
      </c>
      <c r="G58" s="3" t="s">
        <v>1100</v>
      </c>
      <c r="H58" s="3" t="s">
        <v>1101</v>
      </c>
      <c r="I58" s="3" t="s">
        <v>1102</v>
      </c>
      <c r="J58" s="3" t="s">
        <v>1103</v>
      </c>
      <c r="K58" s="3" t="s">
        <v>1104</v>
      </c>
      <c r="L58" s="3" t="s">
        <v>1105</v>
      </c>
      <c r="M58" s="3" t="s">
        <v>1106</v>
      </c>
    </row>
    <row r="59" spans="1:13" x14ac:dyDescent="0.35">
      <c r="A59" s="3" t="s">
        <v>22</v>
      </c>
      <c r="B59" s="3" t="s">
        <v>449</v>
      </c>
      <c r="E59" s="3" t="s">
        <v>73</v>
      </c>
      <c r="F59" s="3" t="s">
        <v>1107</v>
      </c>
      <c r="G59" s="3" t="s">
        <v>1108</v>
      </c>
      <c r="H59" s="3" t="s">
        <v>1109</v>
      </c>
      <c r="I59" s="3" t="s">
        <v>1110</v>
      </c>
      <c r="J59" s="3" t="s">
        <v>1111</v>
      </c>
      <c r="K59" s="3" t="s">
        <v>1112</v>
      </c>
      <c r="L59" s="3" t="s">
        <v>1113</v>
      </c>
      <c r="M59" s="3" t="s">
        <v>1114</v>
      </c>
    </row>
    <row r="60" spans="1:13" x14ac:dyDescent="0.35">
      <c r="A60" s="3" t="s">
        <v>22</v>
      </c>
      <c r="B60" s="3" t="s">
        <v>450</v>
      </c>
      <c r="E60" s="3" t="s">
        <v>91</v>
      </c>
      <c r="F60" s="3" t="s">
        <v>1115</v>
      </c>
      <c r="G60" s="3" t="s">
        <v>1116</v>
      </c>
      <c r="H60" s="3" t="s">
        <v>1117</v>
      </c>
      <c r="I60" s="3" t="s">
        <v>1118</v>
      </c>
      <c r="J60" s="3" t="s">
        <v>1119</v>
      </c>
      <c r="K60" s="3" t="s">
        <v>1120</v>
      </c>
      <c r="L60" s="3" t="s">
        <v>1121</v>
      </c>
      <c r="M60" s="3" t="s">
        <v>1122</v>
      </c>
    </row>
    <row r="61" spans="1:13" x14ac:dyDescent="0.35">
      <c r="A61" s="3" t="s">
        <v>22</v>
      </c>
      <c r="B61" s="3" t="s">
        <v>451</v>
      </c>
      <c r="E61" s="3" t="s">
        <v>84</v>
      </c>
      <c r="F61" s="3" t="s">
        <v>1123</v>
      </c>
      <c r="G61" s="3" t="s">
        <v>1124</v>
      </c>
      <c r="H61" s="3" t="s">
        <v>1125</v>
      </c>
      <c r="I61" s="3" t="s">
        <v>1126</v>
      </c>
      <c r="J61" s="3" t="s">
        <v>1127</v>
      </c>
      <c r="K61" s="3" t="s">
        <v>1128</v>
      </c>
      <c r="L61" s="3" t="s">
        <v>1129</v>
      </c>
      <c r="M61" s="3" t="s">
        <v>1130</v>
      </c>
    </row>
    <row r="62" spans="1:13" x14ac:dyDescent="0.35">
      <c r="A62" s="3" t="s">
        <v>22</v>
      </c>
      <c r="B62" s="3" t="s">
        <v>452</v>
      </c>
      <c r="E62" s="3" t="s">
        <v>92</v>
      </c>
      <c r="F62" s="3" t="s">
        <v>1131</v>
      </c>
      <c r="G62" s="3" t="s">
        <v>1132</v>
      </c>
      <c r="H62" s="3" t="s">
        <v>1133</v>
      </c>
      <c r="I62" s="3" t="s">
        <v>1134</v>
      </c>
      <c r="J62" s="3" t="s">
        <v>1135</v>
      </c>
      <c r="K62" s="3" t="s">
        <v>1136</v>
      </c>
      <c r="L62" s="3" t="s">
        <v>1137</v>
      </c>
      <c r="M62" s="3" t="s">
        <v>1138</v>
      </c>
    </row>
    <row r="63" spans="1:13" x14ac:dyDescent="0.35">
      <c r="A63" s="3" t="s">
        <v>22</v>
      </c>
      <c r="B63" s="3" t="s">
        <v>453</v>
      </c>
      <c r="E63" s="3" t="s">
        <v>93</v>
      </c>
      <c r="F63" s="3" t="s">
        <v>1139</v>
      </c>
      <c r="G63" s="3" t="s">
        <v>1140</v>
      </c>
      <c r="H63" s="3" t="s">
        <v>1141</v>
      </c>
      <c r="I63" s="3" t="s">
        <v>1142</v>
      </c>
      <c r="J63" s="3" t="s">
        <v>1143</v>
      </c>
      <c r="K63" s="3" t="s">
        <v>1144</v>
      </c>
      <c r="L63" s="3" t="s">
        <v>1145</v>
      </c>
      <c r="M63" s="3" t="s">
        <v>1146</v>
      </c>
    </row>
    <row r="64" spans="1:13" x14ac:dyDescent="0.35">
      <c r="A64" s="3" t="s">
        <v>22</v>
      </c>
      <c r="B64" s="3" t="s">
        <v>454</v>
      </c>
      <c r="E64" s="3" t="s">
        <v>94</v>
      </c>
      <c r="F64" s="3" t="s">
        <v>1147</v>
      </c>
      <c r="G64" s="3" t="s">
        <v>1148</v>
      </c>
      <c r="H64" s="3" t="s">
        <v>1149</v>
      </c>
      <c r="I64" s="3" t="s">
        <v>1150</v>
      </c>
      <c r="J64" s="3" t="s">
        <v>1151</v>
      </c>
      <c r="K64" s="3" t="s">
        <v>1152</v>
      </c>
      <c r="L64" s="3" t="s">
        <v>1153</v>
      </c>
      <c r="M64" s="3" t="s">
        <v>1154</v>
      </c>
    </row>
    <row r="65" spans="1:13" x14ac:dyDescent="0.35">
      <c r="A65" s="3" t="s">
        <v>22</v>
      </c>
      <c r="B65" s="3" t="s">
        <v>455</v>
      </c>
      <c r="E65" s="3" t="s">
        <v>95</v>
      </c>
      <c r="F65" s="3" t="s">
        <v>1155</v>
      </c>
      <c r="G65" s="3" t="s">
        <v>1156</v>
      </c>
      <c r="H65" s="3" t="s">
        <v>1157</v>
      </c>
      <c r="I65" s="3" t="s">
        <v>1158</v>
      </c>
      <c r="J65" s="3" t="s">
        <v>1159</v>
      </c>
      <c r="K65" s="3" t="s">
        <v>1160</v>
      </c>
      <c r="L65" s="3" t="s">
        <v>1161</v>
      </c>
      <c r="M65" s="3" t="s">
        <v>1162</v>
      </c>
    </row>
    <row r="66" spans="1:13" x14ac:dyDescent="0.35">
      <c r="A66" s="3" t="s">
        <v>22</v>
      </c>
      <c r="B66" s="3" t="s">
        <v>456</v>
      </c>
      <c r="E66" s="3" t="s">
        <v>96</v>
      </c>
      <c r="F66" s="3" t="s">
        <v>1163</v>
      </c>
      <c r="G66" s="3" t="s">
        <v>1164</v>
      </c>
      <c r="H66" s="3" t="s">
        <v>1165</v>
      </c>
      <c r="I66" s="3" t="s">
        <v>1166</v>
      </c>
      <c r="J66" s="3" t="s">
        <v>1167</v>
      </c>
      <c r="K66" s="3" t="s">
        <v>1168</v>
      </c>
      <c r="L66" s="3" t="s">
        <v>1169</v>
      </c>
      <c r="M66" s="3" t="s">
        <v>1170</v>
      </c>
    </row>
    <row r="67" spans="1:13" x14ac:dyDescent="0.35">
      <c r="A67" s="3" t="s">
        <v>22</v>
      </c>
      <c r="B67" s="3" t="s">
        <v>457</v>
      </c>
      <c r="E67" s="3" t="s">
        <v>97</v>
      </c>
      <c r="F67" s="3" t="s">
        <v>1171</v>
      </c>
      <c r="G67" s="3" t="s">
        <v>1172</v>
      </c>
      <c r="H67" s="3" t="s">
        <v>1173</v>
      </c>
      <c r="I67" s="3" t="s">
        <v>1174</v>
      </c>
      <c r="J67" s="3" t="s">
        <v>1175</v>
      </c>
      <c r="K67" s="3" t="s">
        <v>1176</v>
      </c>
      <c r="L67" s="3" t="s">
        <v>1177</v>
      </c>
      <c r="M67" s="3" t="s">
        <v>1178</v>
      </c>
    </row>
    <row r="68" spans="1:13" x14ac:dyDescent="0.35">
      <c r="A68" s="3" t="s">
        <v>22</v>
      </c>
      <c r="B68" s="3" t="s">
        <v>458</v>
      </c>
      <c r="E68" s="3" t="s">
        <v>98</v>
      </c>
      <c r="F68" s="3" t="s">
        <v>1179</v>
      </c>
      <c r="G68" s="3" t="s">
        <v>1180</v>
      </c>
      <c r="H68" s="3" t="s">
        <v>1181</v>
      </c>
      <c r="I68" s="3" t="s">
        <v>1182</v>
      </c>
      <c r="J68" s="3" t="s">
        <v>1183</v>
      </c>
      <c r="K68" s="3" t="s">
        <v>1184</v>
      </c>
      <c r="L68" s="3" t="s">
        <v>1185</v>
      </c>
      <c r="M68" s="3" t="s">
        <v>1186</v>
      </c>
    </row>
    <row r="69" spans="1:13" x14ac:dyDescent="0.35">
      <c r="A69" s="3" t="s">
        <v>22</v>
      </c>
      <c r="B69" s="3" t="s">
        <v>459</v>
      </c>
      <c r="E69" s="3" t="s">
        <v>99</v>
      </c>
      <c r="F69" s="3" t="s">
        <v>1187</v>
      </c>
      <c r="G69" s="3" t="s">
        <v>1188</v>
      </c>
      <c r="H69" s="3" t="s">
        <v>1189</v>
      </c>
      <c r="I69" s="3" t="s">
        <v>1190</v>
      </c>
      <c r="J69" s="3" t="s">
        <v>1191</v>
      </c>
      <c r="K69" s="3" t="s">
        <v>1192</v>
      </c>
      <c r="L69" s="3" t="s">
        <v>1193</v>
      </c>
      <c r="M69" s="3" t="s">
        <v>1194</v>
      </c>
    </row>
    <row r="70" spans="1:13" x14ac:dyDescent="0.35">
      <c r="A70" s="3" t="s">
        <v>22</v>
      </c>
      <c r="B70" s="3" t="s">
        <v>460</v>
      </c>
      <c r="E70" s="3" t="s">
        <v>100</v>
      </c>
      <c r="F70" s="3" t="s">
        <v>1195</v>
      </c>
      <c r="G70" s="3" t="s">
        <v>1196</v>
      </c>
      <c r="H70" s="3" t="s">
        <v>1197</v>
      </c>
      <c r="I70" s="3" t="s">
        <v>1198</v>
      </c>
      <c r="J70" s="3" t="s">
        <v>1199</v>
      </c>
      <c r="K70" s="3" t="s">
        <v>1200</v>
      </c>
      <c r="L70" s="3" t="s">
        <v>1201</v>
      </c>
      <c r="M70" s="3" t="s">
        <v>1202</v>
      </c>
    </row>
    <row r="71" spans="1:13" x14ac:dyDescent="0.35">
      <c r="A71" s="3" t="s">
        <v>22</v>
      </c>
      <c r="B71" s="3" t="s">
        <v>461</v>
      </c>
      <c r="E71" s="3" t="s">
        <v>101</v>
      </c>
      <c r="F71" s="3" t="s">
        <v>1203</v>
      </c>
      <c r="G71" s="3" t="s">
        <v>1204</v>
      </c>
      <c r="H71" s="3" t="s">
        <v>1205</v>
      </c>
      <c r="I71" s="3" t="s">
        <v>1206</v>
      </c>
      <c r="J71" s="3" t="s">
        <v>1207</v>
      </c>
      <c r="K71" s="3" t="s">
        <v>1208</v>
      </c>
      <c r="L71" s="3" t="s">
        <v>1209</v>
      </c>
      <c r="M71" s="3" t="s">
        <v>1210</v>
      </c>
    </row>
    <row r="72" spans="1:13" x14ac:dyDescent="0.35">
      <c r="A72" s="3" t="s">
        <v>22</v>
      </c>
      <c r="B72" s="3" t="s">
        <v>462</v>
      </c>
      <c r="E72" s="3" t="s">
        <v>102</v>
      </c>
      <c r="F72" s="3" t="s">
        <v>1211</v>
      </c>
      <c r="G72" s="3" t="s">
        <v>1212</v>
      </c>
      <c r="H72" s="3" t="s">
        <v>1213</v>
      </c>
      <c r="I72" s="3" t="s">
        <v>1214</v>
      </c>
      <c r="J72" s="3" t="s">
        <v>1215</v>
      </c>
      <c r="K72" s="3" t="s">
        <v>1216</v>
      </c>
      <c r="L72" s="3" t="s">
        <v>1217</v>
      </c>
      <c r="M72" s="3" t="s">
        <v>1218</v>
      </c>
    </row>
    <row r="73" spans="1:13" x14ac:dyDescent="0.35">
      <c r="A73" s="3" t="s">
        <v>22</v>
      </c>
      <c r="B73" s="3" t="s">
        <v>463</v>
      </c>
      <c r="E73" s="3" t="s">
        <v>103</v>
      </c>
      <c r="F73" s="3" t="s">
        <v>1219</v>
      </c>
      <c r="G73" s="3" t="s">
        <v>1220</v>
      </c>
      <c r="H73" s="3" t="s">
        <v>1221</v>
      </c>
      <c r="I73" s="3" t="s">
        <v>1222</v>
      </c>
      <c r="J73" s="3" t="s">
        <v>1223</v>
      </c>
      <c r="K73" s="3" t="s">
        <v>1224</v>
      </c>
      <c r="L73" s="3" t="s">
        <v>1225</v>
      </c>
      <c r="M73" s="3" t="s">
        <v>1226</v>
      </c>
    </row>
    <row r="74" spans="1:13" x14ac:dyDescent="0.35">
      <c r="A74" s="3" t="s">
        <v>22</v>
      </c>
      <c r="B74" s="3" t="s">
        <v>464</v>
      </c>
      <c r="E74" s="3" t="s">
        <v>104</v>
      </c>
      <c r="F74" s="3" t="s">
        <v>1227</v>
      </c>
      <c r="G74" s="3" t="s">
        <v>1228</v>
      </c>
      <c r="H74" s="3" t="s">
        <v>1229</v>
      </c>
      <c r="I74" s="3" t="s">
        <v>1230</v>
      </c>
      <c r="J74" s="3" t="s">
        <v>1231</v>
      </c>
      <c r="K74" s="3" t="s">
        <v>1232</v>
      </c>
      <c r="L74" s="3" t="s">
        <v>1233</v>
      </c>
      <c r="M74" s="3" t="s">
        <v>1234</v>
      </c>
    </row>
    <row r="75" spans="1:13" x14ac:dyDescent="0.35">
      <c r="A75" s="3" t="s">
        <v>22</v>
      </c>
      <c r="B75" s="3" t="s">
        <v>465</v>
      </c>
      <c r="E75" s="3" t="s">
        <v>105</v>
      </c>
      <c r="F75" s="3" t="s">
        <v>1235</v>
      </c>
      <c r="G75" s="3" t="s">
        <v>1236</v>
      </c>
      <c r="H75" s="3" t="s">
        <v>1237</v>
      </c>
      <c r="I75" s="3" t="s">
        <v>1238</v>
      </c>
      <c r="J75" s="3" t="s">
        <v>1239</v>
      </c>
      <c r="K75" s="3" t="s">
        <v>1240</v>
      </c>
      <c r="L75" s="3" t="s">
        <v>1241</v>
      </c>
      <c r="M75" s="3" t="s">
        <v>1242</v>
      </c>
    </row>
    <row r="76" spans="1:13" x14ac:dyDescent="0.35">
      <c r="A76" s="3" t="s">
        <v>22</v>
      </c>
      <c r="B76" s="3" t="s">
        <v>466</v>
      </c>
      <c r="E76" s="3" t="s">
        <v>106</v>
      </c>
      <c r="F76" s="3" t="s">
        <v>1243</v>
      </c>
      <c r="G76" s="3" t="s">
        <v>1244</v>
      </c>
      <c r="H76" s="3" t="s">
        <v>1245</v>
      </c>
      <c r="I76" s="3" t="s">
        <v>1246</v>
      </c>
      <c r="J76" s="3" t="s">
        <v>1247</v>
      </c>
      <c r="K76" s="3" t="s">
        <v>1248</v>
      </c>
      <c r="L76" s="3" t="s">
        <v>1249</v>
      </c>
      <c r="M76" s="3" t="s">
        <v>1250</v>
      </c>
    </row>
    <row r="77" spans="1:13" x14ac:dyDescent="0.35">
      <c r="A77" s="3" t="s">
        <v>22</v>
      </c>
      <c r="B77" s="3" t="s">
        <v>467</v>
      </c>
      <c r="E77" s="3" t="s">
        <v>107</v>
      </c>
      <c r="F77" s="3" t="s">
        <v>1251</v>
      </c>
      <c r="G77" s="3" t="s">
        <v>1252</v>
      </c>
      <c r="H77" s="3" t="s">
        <v>1253</v>
      </c>
      <c r="I77" s="3" t="s">
        <v>1254</v>
      </c>
      <c r="J77" s="3" t="s">
        <v>1255</v>
      </c>
      <c r="K77" s="3" t="s">
        <v>1256</v>
      </c>
      <c r="L77" s="3" t="s">
        <v>1257</v>
      </c>
      <c r="M77" s="3" t="s">
        <v>1258</v>
      </c>
    </row>
    <row r="78" spans="1:13" x14ac:dyDescent="0.35">
      <c r="A78" s="3" t="s">
        <v>22</v>
      </c>
      <c r="B78" s="3" t="s">
        <v>468</v>
      </c>
      <c r="E78" s="3" t="s">
        <v>108</v>
      </c>
      <c r="F78" s="3" t="s">
        <v>1259</v>
      </c>
      <c r="G78" s="3" t="s">
        <v>1260</v>
      </c>
      <c r="H78" s="3" t="s">
        <v>1261</v>
      </c>
      <c r="I78" s="3" t="s">
        <v>1262</v>
      </c>
      <c r="J78" s="3" t="s">
        <v>1263</v>
      </c>
      <c r="K78" s="3" t="s">
        <v>1264</v>
      </c>
      <c r="L78" s="3" t="s">
        <v>1265</v>
      </c>
      <c r="M78" s="3" t="s">
        <v>1266</v>
      </c>
    </row>
    <row r="79" spans="1:13" x14ac:dyDescent="0.35">
      <c r="A79" s="3" t="s">
        <v>22</v>
      </c>
      <c r="B79" s="3" t="s">
        <v>469</v>
      </c>
      <c r="E79" s="3" t="s">
        <v>109</v>
      </c>
      <c r="F79" s="3" t="s">
        <v>1267</v>
      </c>
      <c r="G79" s="3" t="s">
        <v>1268</v>
      </c>
      <c r="H79" s="3" t="s">
        <v>1269</v>
      </c>
      <c r="I79" s="3" t="s">
        <v>1270</v>
      </c>
      <c r="J79" s="3" t="s">
        <v>1271</v>
      </c>
      <c r="K79" s="3" t="s">
        <v>1272</v>
      </c>
      <c r="L79" s="3" t="s">
        <v>1273</v>
      </c>
      <c r="M79" s="3" t="s">
        <v>1274</v>
      </c>
    </row>
    <row r="80" spans="1:13" x14ac:dyDescent="0.35">
      <c r="A80" s="3" t="s">
        <v>22</v>
      </c>
      <c r="B80" s="3" t="s">
        <v>470</v>
      </c>
      <c r="E80" s="3" t="s">
        <v>110</v>
      </c>
      <c r="F80" s="3" t="s">
        <v>1275</v>
      </c>
      <c r="G80" s="3" t="s">
        <v>1276</v>
      </c>
      <c r="H80" s="3" t="s">
        <v>1277</v>
      </c>
      <c r="I80" s="3" t="s">
        <v>1278</v>
      </c>
      <c r="J80" s="3" t="s">
        <v>1279</v>
      </c>
      <c r="K80" s="3" t="s">
        <v>1280</v>
      </c>
      <c r="L80" s="3" t="s">
        <v>1281</v>
      </c>
      <c r="M80" s="3" t="s">
        <v>1282</v>
      </c>
    </row>
    <row r="81" spans="1:13" x14ac:dyDescent="0.35">
      <c r="A81" s="3" t="s">
        <v>22</v>
      </c>
      <c r="B81" s="3" t="s">
        <v>471</v>
      </c>
      <c r="E81" s="3" t="s">
        <v>111</v>
      </c>
      <c r="F81" s="3" t="s">
        <v>1283</v>
      </c>
      <c r="G81" s="3" t="s">
        <v>1284</v>
      </c>
      <c r="H81" s="3" t="s">
        <v>1285</v>
      </c>
      <c r="I81" s="3" t="s">
        <v>1286</v>
      </c>
      <c r="J81" s="3" t="s">
        <v>1287</v>
      </c>
      <c r="K81" s="3" t="s">
        <v>1288</v>
      </c>
      <c r="L81" s="3" t="s">
        <v>1289</v>
      </c>
      <c r="M81" s="3" t="s">
        <v>1290</v>
      </c>
    </row>
    <row r="82" spans="1:13" x14ac:dyDescent="0.35">
      <c r="A82" s="3" t="s">
        <v>22</v>
      </c>
      <c r="B82" s="3" t="s">
        <v>472</v>
      </c>
      <c r="E82" s="3" t="s">
        <v>112</v>
      </c>
      <c r="F82" s="3" t="s">
        <v>1291</v>
      </c>
      <c r="G82" s="3" t="s">
        <v>1292</v>
      </c>
      <c r="H82" s="3" t="s">
        <v>1293</v>
      </c>
      <c r="I82" s="3" t="s">
        <v>1294</v>
      </c>
      <c r="J82" s="3" t="s">
        <v>1295</v>
      </c>
      <c r="K82" s="3" t="s">
        <v>1296</v>
      </c>
      <c r="L82" s="3" t="s">
        <v>1297</v>
      </c>
      <c r="M82" s="3" t="s">
        <v>1298</v>
      </c>
    </row>
    <row r="83" spans="1:13" x14ac:dyDescent="0.35">
      <c r="A83" s="3" t="s">
        <v>22</v>
      </c>
      <c r="B83" s="3" t="s">
        <v>473</v>
      </c>
      <c r="E83" s="3" t="s">
        <v>113</v>
      </c>
      <c r="F83" s="3" t="s">
        <v>1299</v>
      </c>
      <c r="G83" s="3" t="s">
        <v>1300</v>
      </c>
      <c r="H83" s="3" t="s">
        <v>1301</v>
      </c>
      <c r="I83" s="3" t="s">
        <v>1302</v>
      </c>
      <c r="J83" s="3" t="s">
        <v>1303</v>
      </c>
      <c r="K83" s="3" t="s">
        <v>1304</v>
      </c>
      <c r="L83" s="3" t="s">
        <v>1305</v>
      </c>
      <c r="M83" s="3" t="s">
        <v>1306</v>
      </c>
    </row>
    <row r="84" spans="1:13" x14ac:dyDescent="0.35">
      <c r="A84" s="3" t="s">
        <v>22</v>
      </c>
      <c r="B84" s="3" t="s">
        <v>474</v>
      </c>
      <c r="E84" s="3" t="s">
        <v>114</v>
      </c>
      <c r="F84" s="3" t="s">
        <v>1307</v>
      </c>
      <c r="G84" s="3" t="s">
        <v>1308</v>
      </c>
      <c r="H84" s="3" t="s">
        <v>1309</v>
      </c>
      <c r="I84" s="3" t="s">
        <v>1310</v>
      </c>
      <c r="J84" s="3" t="s">
        <v>1311</v>
      </c>
      <c r="K84" s="3" t="s">
        <v>1312</v>
      </c>
      <c r="L84" s="3" t="s">
        <v>1313</v>
      </c>
      <c r="M84" s="3" t="s">
        <v>1314</v>
      </c>
    </row>
    <row r="85" spans="1:13" x14ac:dyDescent="0.35">
      <c r="A85" s="3" t="s">
        <v>22</v>
      </c>
      <c r="B85" s="3" t="s">
        <v>475</v>
      </c>
      <c r="E85" s="3" t="s">
        <v>115</v>
      </c>
      <c r="F85" s="3" t="s">
        <v>1315</v>
      </c>
      <c r="G85" s="3" t="s">
        <v>1316</v>
      </c>
      <c r="H85" s="3" t="s">
        <v>1317</v>
      </c>
      <c r="I85" s="3" t="s">
        <v>1318</v>
      </c>
      <c r="J85" s="3" t="s">
        <v>1319</v>
      </c>
      <c r="K85" s="3" t="s">
        <v>1320</v>
      </c>
      <c r="L85" s="3" t="s">
        <v>1321</v>
      </c>
      <c r="M85" s="3" t="s">
        <v>1322</v>
      </c>
    </row>
    <row r="86" spans="1:13" x14ac:dyDescent="0.35">
      <c r="A86" s="3" t="s">
        <v>22</v>
      </c>
      <c r="B86" s="3" t="s">
        <v>476</v>
      </c>
      <c r="E86" s="3" t="s">
        <v>116</v>
      </c>
      <c r="F86" s="3" t="s">
        <v>1323</v>
      </c>
      <c r="G86" s="3" t="s">
        <v>1324</v>
      </c>
      <c r="H86" s="3" t="s">
        <v>1325</v>
      </c>
      <c r="I86" s="3" t="s">
        <v>1326</v>
      </c>
      <c r="J86" s="3" t="s">
        <v>1327</v>
      </c>
      <c r="K86" s="3" t="s">
        <v>1328</v>
      </c>
      <c r="L86" s="3" t="s">
        <v>1329</v>
      </c>
      <c r="M86" s="3" t="s">
        <v>1330</v>
      </c>
    </row>
    <row r="87" spans="1:13" x14ac:dyDescent="0.35">
      <c r="A87" s="3" t="s">
        <v>22</v>
      </c>
      <c r="B87" s="3" t="s">
        <v>477</v>
      </c>
      <c r="E87" s="3" t="s">
        <v>117</v>
      </c>
      <c r="F87" s="3" t="s">
        <v>1331</v>
      </c>
      <c r="G87" s="3" t="s">
        <v>1332</v>
      </c>
      <c r="H87" s="3" t="s">
        <v>1333</v>
      </c>
      <c r="I87" s="3" t="s">
        <v>1334</v>
      </c>
      <c r="J87" s="3" t="s">
        <v>1335</v>
      </c>
      <c r="K87" s="3" t="s">
        <v>1336</v>
      </c>
      <c r="L87" s="3" t="s">
        <v>1337</v>
      </c>
      <c r="M87" s="3" t="s">
        <v>1338</v>
      </c>
    </row>
    <row r="88" spans="1:13" x14ac:dyDescent="0.35">
      <c r="A88" s="3" t="s">
        <v>22</v>
      </c>
      <c r="B88" s="3" t="s">
        <v>478</v>
      </c>
      <c r="E88" s="3" t="s">
        <v>118</v>
      </c>
      <c r="F88" s="3" t="s">
        <v>1339</v>
      </c>
      <c r="G88" s="3" t="s">
        <v>1340</v>
      </c>
      <c r="H88" s="3" t="s">
        <v>1341</v>
      </c>
      <c r="I88" s="3" t="s">
        <v>1342</v>
      </c>
      <c r="J88" s="3" t="s">
        <v>1343</v>
      </c>
      <c r="K88" s="3" t="s">
        <v>1344</v>
      </c>
      <c r="L88" s="3" t="s">
        <v>1345</v>
      </c>
      <c r="M88" s="3" t="s">
        <v>1346</v>
      </c>
    </row>
    <row r="89" spans="1:13" x14ac:dyDescent="0.35">
      <c r="A89" s="3" t="s">
        <v>22</v>
      </c>
      <c r="B89" s="3" t="s">
        <v>479</v>
      </c>
      <c r="E89" s="3" t="s">
        <v>119</v>
      </c>
      <c r="F89" s="3" t="s">
        <v>1347</v>
      </c>
      <c r="G89" s="3" t="s">
        <v>1348</v>
      </c>
      <c r="H89" s="3" t="s">
        <v>1349</v>
      </c>
      <c r="I89" s="3" t="s">
        <v>1350</v>
      </c>
      <c r="J89" s="3" t="s">
        <v>1351</v>
      </c>
      <c r="K89" s="3" t="s">
        <v>1352</v>
      </c>
      <c r="L89" s="3" t="s">
        <v>1353</v>
      </c>
      <c r="M89" s="3" t="s">
        <v>1354</v>
      </c>
    </row>
    <row r="90" spans="1:13" x14ac:dyDescent="0.35">
      <c r="A90" s="3" t="s">
        <v>22</v>
      </c>
      <c r="B90" s="3" t="s">
        <v>480</v>
      </c>
      <c r="E90" s="3" t="s">
        <v>120</v>
      </c>
      <c r="F90" s="3" t="s">
        <v>1355</v>
      </c>
      <c r="G90" s="3" t="s">
        <v>1356</v>
      </c>
      <c r="H90" s="3" t="s">
        <v>1357</v>
      </c>
      <c r="I90" s="3" t="s">
        <v>1358</v>
      </c>
      <c r="J90" s="3" t="s">
        <v>1359</v>
      </c>
      <c r="K90" s="3" t="s">
        <v>1360</v>
      </c>
      <c r="L90" s="3" t="s">
        <v>1361</v>
      </c>
      <c r="M90" s="3" t="s">
        <v>1362</v>
      </c>
    </row>
    <row r="91" spans="1:13" x14ac:dyDescent="0.35">
      <c r="A91" s="3" t="s">
        <v>22</v>
      </c>
      <c r="B91" s="3" t="s">
        <v>481</v>
      </c>
      <c r="E91" s="3" t="s">
        <v>121</v>
      </c>
      <c r="F91" s="3" t="s">
        <v>1363</v>
      </c>
      <c r="G91" s="3" t="s">
        <v>1364</v>
      </c>
      <c r="H91" s="3" t="s">
        <v>1365</v>
      </c>
      <c r="I91" s="3" t="s">
        <v>1366</v>
      </c>
      <c r="J91" s="3" t="s">
        <v>1367</v>
      </c>
      <c r="K91" s="3" t="s">
        <v>1368</v>
      </c>
      <c r="L91" s="3" t="s">
        <v>1369</v>
      </c>
      <c r="M91" s="3" t="s">
        <v>1370</v>
      </c>
    </row>
    <row r="92" spans="1:13" x14ac:dyDescent="0.35">
      <c r="A92" s="3" t="s">
        <v>22</v>
      </c>
      <c r="B92" s="3" t="s">
        <v>482</v>
      </c>
      <c r="E92" s="3" t="s">
        <v>122</v>
      </c>
      <c r="F92" s="3" t="s">
        <v>1371</v>
      </c>
      <c r="G92" s="3" t="s">
        <v>1372</v>
      </c>
      <c r="H92" s="3" t="s">
        <v>1373</v>
      </c>
      <c r="I92" s="3" t="s">
        <v>1374</v>
      </c>
      <c r="J92" s="3" t="s">
        <v>1375</v>
      </c>
      <c r="K92" s="3" t="s">
        <v>1376</v>
      </c>
      <c r="L92" s="3" t="s">
        <v>1377</v>
      </c>
      <c r="M92" s="3" t="s">
        <v>1378</v>
      </c>
    </row>
    <row r="93" spans="1:13" x14ac:dyDescent="0.35">
      <c r="A93" s="3" t="s">
        <v>22</v>
      </c>
      <c r="B93" s="3" t="s">
        <v>483</v>
      </c>
      <c r="E93" s="3" t="s">
        <v>123</v>
      </c>
      <c r="F93" s="3" t="s">
        <v>1379</v>
      </c>
      <c r="G93" s="3" t="s">
        <v>1380</v>
      </c>
      <c r="H93" s="3" t="s">
        <v>1381</v>
      </c>
      <c r="I93" s="3" t="s">
        <v>1382</v>
      </c>
      <c r="J93" s="3" t="s">
        <v>1383</v>
      </c>
      <c r="K93" s="3" t="s">
        <v>1384</v>
      </c>
      <c r="L93" s="3" t="s">
        <v>1385</v>
      </c>
      <c r="M93" s="3" t="s">
        <v>1386</v>
      </c>
    </row>
    <row r="94" spans="1:13" x14ac:dyDescent="0.35">
      <c r="A94" s="3" t="s">
        <v>22</v>
      </c>
      <c r="B94" s="3" t="s">
        <v>484</v>
      </c>
      <c r="E94" s="3" t="s">
        <v>124</v>
      </c>
      <c r="F94" s="3" t="s">
        <v>1387</v>
      </c>
      <c r="G94" s="3" t="s">
        <v>1388</v>
      </c>
      <c r="H94" s="3" t="s">
        <v>1389</v>
      </c>
      <c r="I94" s="3" t="s">
        <v>1390</v>
      </c>
      <c r="J94" s="3" t="s">
        <v>1391</v>
      </c>
      <c r="K94" s="3" t="s">
        <v>1392</v>
      </c>
      <c r="L94" s="3" t="s">
        <v>1393</v>
      </c>
      <c r="M94" s="3" t="s">
        <v>1394</v>
      </c>
    </row>
    <row r="95" spans="1:13" x14ac:dyDescent="0.35">
      <c r="A95" s="3" t="s">
        <v>22</v>
      </c>
      <c r="B95" s="3" t="s">
        <v>485</v>
      </c>
      <c r="E95" s="3" t="s">
        <v>125</v>
      </c>
      <c r="F95" s="3" t="s">
        <v>1395</v>
      </c>
      <c r="G95" s="3" t="s">
        <v>1396</v>
      </c>
      <c r="H95" s="3" t="s">
        <v>1397</v>
      </c>
      <c r="I95" s="3" t="s">
        <v>1398</v>
      </c>
      <c r="J95" s="3" t="s">
        <v>1399</v>
      </c>
      <c r="K95" s="3" t="s">
        <v>1400</v>
      </c>
      <c r="L95" s="3" t="s">
        <v>1401</v>
      </c>
      <c r="M95" s="3" t="s">
        <v>1402</v>
      </c>
    </row>
    <row r="96" spans="1:13" x14ac:dyDescent="0.35">
      <c r="A96" s="3" t="s">
        <v>22</v>
      </c>
      <c r="B96" s="3" t="s">
        <v>486</v>
      </c>
      <c r="E96" s="3" t="s">
        <v>126</v>
      </c>
      <c r="F96" s="3" t="s">
        <v>1403</v>
      </c>
      <c r="G96" s="3" t="s">
        <v>1404</v>
      </c>
      <c r="H96" s="3" t="s">
        <v>1405</v>
      </c>
      <c r="I96" s="3" t="s">
        <v>1406</v>
      </c>
      <c r="J96" s="3" t="s">
        <v>1407</v>
      </c>
      <c r="K96" s="3" t="s">
        <v>1408</v>
      </c>
      <c r="L96" s="3" t="s">
        <v>1409</v>
      </c>
      <c r="M96" s="3" t="s">
        <v>1410</v>
      </c>
    </row>
    <row r="97" spans="1:13" x14ac:dyDescent="0.35">
      <c r="A97" s="3" t="s">
        <v>22</v>
      </c>
      <c r="B97" s="3" t="s">
        <v>487</v>
      </c>
      <c r="E97" s="3" t="s">
        <v>127</v>
      </c>
      <c r="F97" s="3" t="s">
        <v>1411</v>
      </c>
      <c r="G97" s="3" t="s">
        <v>1412</v>
      </c>
      <c r="H97" s="3" t="s">
        <v>1413</v>
      </c>
      <c r="I97" s="3" t="s">
        <v>1414</v>
      </c>
      <c r="J97" s="3" t="s">
        <v>1415</v>
      </c>
      <c r="K97" s="3" t="s">
        <v>1416</v>
      </c>
      <c r="L97" s="3" t="s">
        <v>1417</v>
      </c>
      <c r="M97" s="3" t="s">
        <v>1418</v>
      </c>
    </row>
    <row r="98" spans="1:13" x14ac:dyDescent="0.35">
      <c r="A98" s="3" t="s">
        <v>22</v>
      </c>
      <c r="B98" s="3" t="s">
        <v>488</v>
      </c>
      <c r="E98" s="3" t="s">
        <v>128</v>
      </c>
      <c r="F98" s="3" t="s">
        <v>1419</v>
      </c>
      <c r="G98" s="3" t="s">
        <v>1420</v>
      </c>
      <c r="H98" s="3" t="s">
        <v>1421</v>
      </c>
      <c r="I98" s="3" t="s">
        <v>1422</v>
      </c>
      <c r="J98" s="3" t="s">
        <v>1423</v>
      </c>
      <c r="K98" s="3" t="s">
        <v>1424</v>
      </c>
      <c r="L98" s="3" t="s">
        <v>1425</v>
      </c>
      <c r="M98" s="3" t="s">
        <v>1426</v>
      </c>
    </row>
    <row r="99" spans="1:13" x14ac:dyDescent="0.35">
      <c r="A99" s="3" t="s">
        <v>22</v>
      </c>
      <c r="B99" s="3" t="s">
        <v>489</v>
      </c>
      <c r="E99" s="3" t="s">
        <v>129</v>
      </c>
      <c r="F99" s="3" t="s">
        <v>1427</v>
      </c>
      <c r="G99" s="3" t="s">
        <v>1428</v>
      </c>
      <c r="H99" s="3" t="s">
        <v>1429</v>
      </c>
      <c r="I99" s="3" t="s">
        <v>1430</v>
      </c>
      <c r="J99" s="3" t="s">
        <v>1431</v>
      </c>
      <c r="K99" s="3" t="s">
        <v>1432</v>
      </c>
      <c r="L99" s="3" t="s">
        <v>1433</v>
      </c>
      <c r="M99" s="3" t="s">
        <v>1434</v>
      </c>
    </row>
    <row r="100" spans="1:13" x14ac:dyDescent="0.35">
      <c r="A100" s="3" t="s">
        <v>22</v>
      </c>
      <c r="B100" s="3" t="s">
        <v>490</v>
      </c>
      <c r="E100" s="3" t="s">
        <v>130</v>
      </c>
      <c r="F100" s="3" t="s">
        <v>1435</v>
      </c>
      <c r="G100" s="3" t="s">
        <v>1436</v>
      </c>
      <c r="H100" s="3" t="s">
        <v>1437</v>
      </c>
      <c r="I100" s="3" t="s">
        <v>1438</v>
      </c>
      <c r="J100" s="3" t="s">
        <v>1439</v>
      </c>
      <c r="K100" s="3" t="s">
        <v>1440</v>
      </c>
      <c r="L100" s="3" t="s">
        <v>1441</v>
      </c>
      <c r="M100" s="3" t="s">
        <v>1442</v>
      </c>
    </row>
    <row r="101" spans="1:13" x14ac:dyDescent="0.35">
      <c r="A101" s="3" t="s">
        <v>22</v>
      </c>
      <c r="B101" s="3" t="s">
        <v>491</v>
      </c>
      <c r="E101" s="3" t="s">
        <v>131</v>
      </c>
      <c r="F101" s="3" t="s">
        <v>1443</v>
      </c>
      <c r="G101" s="3" t="s">
        <v>1444</v>
      </c>
      <c r="H101" s="3" t="s">
        <v>1445</v>
      </c>
      <c r="I101" s="3" t="s">
        <v>1446</v>
      </c>
      <c r="J101" s="3" t="s">
        <v>1447</v>
      </c>
      <c r="K101" s="3" t="s">
        <v>1448</v>
      </c>
      <c r="L101" s="3" t="s">
        <v>1449</v>
      </c>
      <c r="M101" s="3" t="s">
        <v>1450</v>
      </c>
    </row>
    <row r="102" spans="1:13" x14ac:dyDescent="0.35">
      <c r="A102" s="3" t="s">
        <v>22</v>
      </c>
      <c r="B102" s="3" t="s">
        <v>492</v>
      </c>
      <c r="E102" s="3" t="s">
        <v>132</v>
      </c>
      <c r="F102" s="3" t="s">
        <v>1451</v>
      </c>
      <c r="G102" s="3" t="s">
        <v>1452</v>
      </c>
      <c r="H102" s="3" t="s">
        <v>1453</v>
      </c>
      <c r="I102" s="3" t="s">
        <v>1454</v>
      </c>
      <c r="J102" s="3" t="s">
        <v>1455</v>
      </c>
      <c r="K102" s="3" t="s">
        <v>1456</v>
      </c>
      <c r="L102" s="3" t="s">
        <v>1457</v>
      </c>
      <c r="M102" s="3" t="s">
        <v>1458</v>
      </c>
    </row>
    <row r="103" spans="1:13" x14ac:dyDescent="0.35">
      <c r="A103" s="3" t="s">
        <v>22</v>
      </c>
      <c r="B103" s="3" t="s">
        <v>493</v>
      </c>
      <c r="E103" s="3" t="s">
        <v>133</v>
      </c>
      <c r="F103" s="3" t="s">
        <v>1459</v>
      </c>
      <c r="G103" s="3" t="s">
        <v>1460</v>
      </c>
      <c r="H103" s="3" t="s">
        <v>1461</v>
      </c>
      <c r="I103" s="3" t="s">
        <v>1462</v>
      </c>
      <c r="J103" s="3" t="s">
        <v>1463</v>
      </c>
      <c r="K103" s="3" t="s">
        <v>1464</v>
      </c>
      <c r="L103" s="3" t="s">
        <v>1465</v>
      </c>
      <c r="M103" s="3" t="s">
        <v>1466</v>
      </c>
    </row>
    <row r="104" spans="1:13" x14ac:dyDescent="0.35">
      <c r="A104" s="3" t="s">
        <v>22</v>
      </c>
      <c r="B104" s="3" t="s">
        <v>494</v>
      </c>
      <c r="E104" s="3" t="s">
        <v>134</v>
      </c>
      <c r="F104" s="3" t="s">
        <v>1467</v>
      </c>
      <c r="G104" s="3" t="s">
        <v>1468</v>
      </c>
      <c r="H104" s="3" t="s">
        <v>1469</v>
      </c>
      <c r="I104" s="3" t="s">
        <v>1470</v>
      </c>
      <c r="J104" s="3" t="s">
        <v>1471</v>
      </c>
      <c r="K104" s="3" t="s">
        <v>1472</v>
      </c>
      <c r="L104" s="3" t="s">
        <v>1473</v>
      </c>
      <c r="M104" s="3" t="s">
        <v>1474</v>
      </c>
    </row>
    <row r="105" spans="1:13" x14ac:dyDescent="0.35">
      <c r="A105" s="3" t="s">
        <v>22</v>
      </c>
      <c r="B105" s="3" t="s">
        <v>495</v>
      </c>
      <c r="E105" s="3" t="s">
        <v>135</v>
      </c>
      <c r="F105" s="3" t="s">
        <v>1475</v>
      </c>
      <c r="G105" s="3" t="s">
        <v>1476</v>
      </c>
      <c r="H105" s="3" t="s">
        <v>1477</v>
      </c>
      <c r="I105" s="3" t="s">
        <v>1478</v>
      </c>
      <c r="J105" s="3" t="s">
        <v>1479</v>
      </c>
      <c r="K105" s="3" t="s">
        <v>1480</v>
      </c>
      <c r="L105" s="3" t="s">
        <v>1481</v>
      </c>
      <c r="M105" s="3" t="s">
        <v>1482</v>
      </c>
    </row>
    <row r="106" spans="1:13" x14ac:dyDescent="0.35">
      <c r="A106" s="3" t="s">
        <v>22</v>
      </c>
      <c r="B106" s="3" t="s">
        <v>496</v>
      </c>
      <c r="E106" s="3" t="s">
        <v>136</v>
      </c>
      <c r="F106" s="3" t="s">
        <v>1483</v>
      </c>
      <c r="G106" s="3" t="s">
        <v>1484</v>
      </c>
      <c r="H106" s="3" t="s">
        <v>1485</v>
      </c>
      <c r="I106" s="3" t="s">
        <v>1486</v>
      </c>
      <c r="J106" s="3" t="s">
        <v>1487</v>
      </c>
      <c r="K106" s="3" t="s">
        <v>1488</v>
      </c>
      <c r="L106" s="3" t="s">
        <v>1489</v>
      </c>
      <c r="M106" s="3" t="s">
        <v>1490</v>
      </c>
    </row>
    <row r="107" spans="1:13" x14ac:dyDescent="0.35">
      <c r="A107" s="3" t="s">
        <v>22</v>
      </c>
      <c r="B107" s="3" t="s">
        <v>497</v>
      </c>
      <c r="E107" s="3" t="s">
        <v>137</v>
      </c>
      <c r="F107" s="3" t="s">
        <v>1491</v>
      </c>
      <c r="G107" s="3" t="s">
        <v>1492</v>
      </c>
      <c r="H107" s="3" t="s">
        <v>1493</v>
      </c>
      <c r="I107" s="3" t="s">
        <v>1494</v>
      </c>
      <c r="J107" s="3" t="s">
        <v>1495</v>
      </c>
      <c r="K107" s="3" t="s">
        <v>1496</v>
      </c>
      <c r="L107" s="3" t="s">
        <v>1497</v>
      </c>
      <c r="M107" s="3" t="s">
        <v>1498</v>
      </c>
    </row>
    <row r="108" spans="1:13" x14ac:dyDescent="0.35">
      <c r="A108" s="3" t="s">
        <v>22</v>
      </c>
      <c r="B108" s="3" t="s">
        <v>498</v>
      </c>
      <c r="E108" s="3" t="s">
        <v>138</v>
      </c>
      <c r="F108" s="3" t="s">
        <v>1499</v>
      </c>
      <c r="G108" s="3" t="s">
        <v>1500</v>
      </c>
      <c r="H108" s="3" t="s">
        <v>1501</v>
      </c>
      <c r="I108" s="3" t="s">
        <v>1502</v>
      </c>
      <c r="J108" s="3" t="s">
        <v>1503</v>
      </c>
      <c r="K108" s="3" t="s">
        <v>1504</v>
      </c>
      <c r="L108" s="3" t="s">
        <v>1505</v>
      </c>
      <c r="M108" s="3" t="s">
        <v>1506</v>
      </c>
    </row>
    <row r="109" spans="1:13" x14ac:dyDescent="0.35">
      <c r="A109" s="3" t="s">
        <v>22</v>
      </c>
      <c r="B109" s="3" t="s">
        <v>499</v>
      </c>
      <c r="E109" s="3" t="s">
        <v>139</v>
      </c>
      <c r="F109" s="3" t="s">
        <v>1507</v>
      </c>
      <c r="G109" s="3" t="s">
        <v>1508</v>
      </c>
      <c r="H109" s="3" t="s">
        <v>1509</v>
      </c>
      <c r="I109" s="3" t="s">
        <v>1510</v>
      </c>
      <c r="J109" s="3" t="s">
        <v>1511</v>
      </c>
      <c r="K109" s="3" t="s">
        <v>1512</v>
      </c>
      <c r="L109" s="3" t="s">
        <v>1513</v>
      </c>
      <c r="M109" s="3" t="s">
        <v>1514</v>
      </c>
    </row>
    <row r="110" spans="1:13" x14ac:dyDescent="0.35">
      <c r="A110" s="3" t="s">
        <v>22</v>
      </c>
      <c r="B110" s="3" t="s">
        <v>500</v>
      </c>
      <c r="E110" s="3" t="s">
        <v>140</v>
      </c>
      <c r="F110" s="3" t="s">
        <v>1515</v>
      </c>
      <c r="G110" s="3" t="s">
        <v>1516</v>
      </c>
      <c r="H110" s="3" t="s">
        <v>1517</v>
      </c>
      <c r="I110" s="3" t="s">
        <v>1518</v>
      </c>
      <c r="J110" s="3" t="s">
        <v>1519</v>
      </c>
      <c r="K110" s="3" t="s">
        <v>1520</v>
      </c>
      <c r="L110" s="3" t="s">
        <v>1521</v>
      </c>
      <c r="M110" s="3" t="s">
        <v>1522</v>
      </c>
    </row>
    <row r="111" spans="1:13" x14ac:dyDescent="0.35">
      <c r="A111" s="3" t="s">
        <v>22</v>
      </c>
      <c r="B111" s="3" t="s">
        <v>501</v>
      </c>
      <c r="E111" s="3" t="s">
        <v>141</v>
      </c>
      <c r="F111" s="3" t="s">
        <v>1523</v>
      </c>
      <c r="G111" s="3" t="s">
        <v>1524</v>
      </c>
      <c r="H111" s="3" t="s">
        <v>1525</v>
      </c>
      <c r="I111" s="3" t="s">
        <v>1526</v>
      </c>
      <c r="J111" s="3" t="s">
        <v>1527</v>
      </c>
      <c r="K111" s="3" t="s">
        <v>1528</v>
      </c>
      <c r="L111" s="3" t="s">
        <v>1529</v>
      </c>
      <c r="M111" s="3" t="s">
        <v>1530</v>
      </c>
    </row>
    <row r="112" spans="1:13" x14ac:dyDescent="0.35">
      <c r="A112" s="3" t="s">
        <v>22</v>
      </c>
      <c r="B112" s="3" t="s">
        <v>502</v>
      </c>
      <c r="E112" s="3" t="s">
        <v>142</v>
      </c>
      <c r="F112" s="3" t="s">
        <v>1531</v>
      </c>
      <c r="G112" s="3" t="s">
        <v>1532</v>
      </c>
      <c r="H112" s="3" t="s">
        <v>1533</v>
      </c>
      <c r="I112" s="3" t="s">
        <v>1534</v>
      </c>
      <c r="J112" s="3" t="s">
        <v>1535</v>
      </c>
      <c r="K112" s="3" t="s">
        <v>1536</v>
      </c>
      <c r="L112" s="3" t="s">
        <v>1537</v>
      </c>
      <c r="M112" s="3" t="s">
        <v>1538</v>
      </c>
    </row>
    <row r="113" spans="1:13" x14ac:dyDescent="0.35">
      <c r="A113" s="3" t="s">
        <v>22</v>
      </c>
      <c r="B113" s="3" t="s">
        <v>503</v>
      </c>
      <c r="E113" s="3" t="s">
        <v>143</v>
      </c>
      <c r="F113" s="3" t="s">
        <v>1539</v>
      </c>
      <c r="G113" s="3" t="s">
        <v>1540</v>
      </c>
      <c r="H113" s="3" t="s">
        <v>1541</v>
      </c>
      <c r="I113" s="3" t="s">
        <v>1542</v>
      </c>
      <c r="J113" s="3" t="s">
        <v>1543</v>
      </c>
      <c r="K113" s="3" t="s">
        <v>1544</v>
      </c>
      <c r="L113" s="3" t="s">
        <v>1545</v>
      </c>
      <c r="M113" s="3" t="s">
        <v>1546</v>
      </c>
    </row>
    <row r="114" spans="1:13" x14ac:dyDescent="0.35">
      <c r="A114" s="3" t="s">
        <v>22</v>
      </c>
      <c r="B114" s="3" t="s">
        <v>504</v>
      </c>
      <c r="E114" s="3" t="s">
        <v>144</v>
      </c>
      <c r="F114" s="3" t="s">
        <v>1547</v>
      </c>
      <c r="G114" s="3" t="s">
        <v>1548</v>
      </c>
      <c r="H114" s="3" t="s">
        <v>1549</v>
      </c>
      <c r="I114" s="3" t="s">
        <v>1550</v>
      </c>
      <c r="J114" s="3" t="s">
        <v>1551</v>
      </c>
      <c r="K114" s="3" t="s">
        <v>1552</v>
      </c>
      <c r="L114" s="3" t="s">
        <v>1553</v>
      </c>
      <c r="M114" s="3" t="s">
        <v>1554</v>
      </c>
    </row>
    <row r="115" spans="1:13" x14ac:dyDescent="0.35">
      <c r="A115" s="3" t="s">
        <v>22</v>
      </c>
      <c r="B115" s="3" t="s">
        <v>505</v>
      </c>
      <c r="E115" s="3" t="s">
        <v>145</v>
      </c>
      <c r="F115" s="3" t="s">
        <v>1555</v>
      </c>
      <c r="G115" s="3" t="s">
        <v>1556</v>
      </c>
      <c r="H115" s="3" t="s">
        <v>1557</v>
      </c>
      <c r="I115" s="3" t="s">
        <v>1558</v>
      </c>
      <c r="J115" s="3" t="s">
        <v>1559</v>
      </c>
      <c r="K115" s="3" t="s">
        <v>1560</v>
      </c>
      <c r="L115" s="3" t="s">
        <v>1561</v>
      </c>
      <c r="M115" s="3" t="s">
        <v>1562</v>
      </c>
    </row>
    <row r="116" spans="1:13" x14ac:dyDescent="0.35">
      <c r="A116" s="3" t="s">
        <v>22</v>
      </c>
      <c r="B116" s="3" t="s">
        <v>506</v>
      </c>
      <c r="E116" s="3" t="s">
        <v>146</v>
      </c>
      <c r="F116" s="3" t="s">
        <v>1563</v>
      </c>
      <c r="G116" s="3" t="s">
        <v>1564</v>
      </c>
      <c r="H116" s="3" t="s">
        <v>1565</v>
      </c>
      <c r="I116" s="3" t="s">
        <v>1566</v>
      </c>
      <c r="J116" s="3" t="s">
        <v>1567</v>
      </c>
      <c r="K116" s="3" t="s">
        <v>1568</v>
      </c>
      <c r="L116" s="3" t="s">
        <v>1569</v>
      </c>
      <c r="M116" s="3" t="s">
        <v>1570</v>
      </c>
    </row>
    <row r="117" spans="1:13" x14ac:dyDescent="0.35">
      <c r="A117" s="3" t="s">
        <v>22</v>
      </c>
      <c r="B117" s="3" t="s">
        <v>507</v>
      </c>
      <c r="E117" s="3" t="s">
        <v>147</v>
      </c>
      <c r="F117" s="3" t="s">
        <v>1571</v>
      </c>
      <c r="G117" s="3" t="s">
        <v>1572</v>
      </c>
      <c r="H117" s="3" t="s">
        <v>1573</v>
      </c>
      <c r="I117" s="3" t="s">
        <v>1574</v>
      </c>
      <c r="J117" s="3" t="s">
        <v>1575</v>
      </c>
      <c r="K117" s="3" t="s">
        <v>1576</v>
      </c>
      <c r="L117" s="3" t="s">
        <v>1577</v>
      </c>
      <c r="M117" s="3" t="s">
        <v>1578</v>
      </c>
    </row>
    <row r="118" spans="1:13" x14ac:dyDescent="0.35">
      <c r="A118" s="3" t="s">
        <v>22</v>
      </c>
      <c r="B118" s="3" t="s">
        <v>508</v>
      </c>
      <c r="E118" s="3" t="s">
        <v>148</v>
      </c>
      <c r="F118" s="3" t="s">
        <v>1579</v>
      </c>
      <c r="G118" s="3" t="s">
        <v>1580</v>
      </c>
      <c r="H118" s="3" t="s">
        <v>1581</v>
      </c>
      <c r="I118" s="3" t="s">
        <v>1582</v>
      </c>
      <c r="J118" s="3" t="s">
        <v>1583</v>
      </c>
      <c r="K118" s="3" t="s">
        <v>1584</v>
      </c>
      <c r="L118" s="3" t="s">
        <v>1585</v>
      </c>
      <c r="M118" s="3" t="s">
        <v>1586</v>
      </c>
    </row>
    <row r="119" spans="1:13" x14ac:dyDescent="0.35">
      <c r="A119" s="3" t="s">
        <v>22</v>
      </c>
      <c r="B119" s="3" t="s">
        <v>509</v>
      </c>
      <c r="E119" s="3" t="s">
        <v>149</v>
      </c>
      <c r="F119" s="3" t="s">
        <v>1587</v>
      </c>
      <c r="G119" s="3" t="s">
        <v>1588</v>
      </c>
      <c r="H119" s="3" t="s">
        <v>1589</v>
      </c>
      <c r="I119" s="3" t="s">
        <v>1590</v>
      </c>
      <c r="J119" s="3" t="s">
        <v>1591</v>
      </c>
      <c r="K119" s="3" t="s">
        <v>1592</v>
      </c>
      <c r="L119" s="3" t="s">
        <v>1593</v>
      </c>
      <c r="M119" s="3" t="s">
        <v>1594</v>
      </c>
    </row>
    <row r="120" spans="1:13" x14ac:dyDescent="0.35">
      <c r="A120" s="3" t="s">
        <v>22</v>
      </c>
      <c r="B120" s="3" t="s">
        <v>510</v>
      </c>
      <c r="E120" s="3" t="s">
        <v>150</v>
      </c>
      <c r="F120" s="3" t="s">
        <v>1595</v>
      </c>
      <c r="G120" s="3" t="s">
        <v>1596</v>
      </c>
      <c r="H120" s="3" t="s">
        <v>1597</v>
      </c>
      <c r="I120" s="3" t="s">
        <v>1598</v>
      </c>
      <c r="J120" s="3" t="s">
        <v>1599</v>
      </c>
      <c r="K120" s="3" t="s">
        <v>1600</v>
      </c>
      <c r="L120" s="3" t="s">
        <v>1601</v>
      </c>
      <c r="M120" s="3" t="s">
        <v>1602</v>
      </c>
    </row>
    <row r="121" spans="1:13" x14ac:dyDescent="0.35">
      <c r="A121" s="3" t="s">
        <v>22</v>
      </c>
      <c r="B121" s="3" t="s">
        <v>511</v>
      </c>
      <c r="E121" s="3" t="s">
        <v>151</v>
      </c>
      <c r="F121" s="3" t="s">
        <v>1603</v>
      </c>
      <c r="G121" s="3" t="s">
        <v>1604</v>
      </c>
      <c r="H121" s="3" t="s">
        <v>1605</v>
      </c>
      <c r="I121" s="3" t="s">
        <v>1606</v>
      </c>
      <c r="J121" s="3" t="s">
        <v>1607</v>
      </c>
      <c r="K121" s="3" t="s">
        <v>1608</v>
      </c>
      <c r="L121" s="3" t="s">
        <v>1609</v>
      </c>
      <c r="M121" s="3" t="s">
        <v>1610</v>
      </c>
    </row>
    <row r="122" spans="1:13" x14ac:dyDescent="0.35">
      <c r="A122" s="3" t="s">
        <v>22</v>
      </c>
      <c r="B122" s="3" t="s">
        <v>512</v>
      </c>
      <c r="E122" s="3" t="s">
        <v>152</v>
      </c>
      <c r="F122" s="3" t="s">
        <v>1611</v>
      </c>
      <c r="G122" s="3" t="s">
        <v>1612</v>
      </c>
      <c r="H122" s="3" t="s">
        <v>1613</v>
      </c>
      <c r="I122" s="3" t="s">
        <v>1614</v>
      </c>
      <c r="J122" s="3" t="s">
        <v>1615</v>
      </c>
      <c r="K122" s="3" t="s">
        <v>1616</v>
      </c>
      <c r="L122" s="3" t="s">
        <v>1617</v>
      </c>
      <c r="M122" s="3" t="s">
        <v>1618</v>
      </c>
    </row>
    <row r="123" spans="1:13" x14ac:dyDescent="0.35">
      <c r="A123" s="3" t="s">
        <v>22</v>
      </c>
      <c r="B123" s="3" t="s">
        <v>513</v>
      </c>
      <c r="E123" s="3" t="s">
        <v>153</v>
      </c>
      <c r="F123" s="3" t="s">
        <v>1619</v>
      </c>
      <c r="G123" s="3" t="s">
        <v>1620</v>
      </c>
      <c r="H123" s="3" t="s">
        <v>1621</v>
      </c>
      <c r="I123" s="3" t="s">
        <v>1622</v>
      </c>
      <c r="J123" s="3" t="s">
        <v>1623</v>
      </c>
      <c r="K123" s="3" t="s">
        <v>1624</v>
      </c>
      <c r="L123" s="3" t="s">
        <v>1625</v>
      </c>
      <c r="M123" s="3" t="s">
        <v>1626</v>
      </c>
    </row>
    <row r="124" spans="1:13" x14ac:dyDescent="0.35">
      <c r="A124" s="3" t="s">
        <v>22</v>
      </c>
      <c r="B124" s="3" t="s">
        <v>514</v>
      </c>
      <c r="E124" s="3" t="s">
        <v>154</v>
      </c>
      <c r="F124" s="3" t="s">
        <v>1627</v>
      </c>
      <c r="G124" s="3" t="s">
        <v>1628</v>
      </c>
      <c r="H124" s="3" t="s">
        <v>1629</v>
      </c>
      <c r="I124" s="3" t="s">
        <v>1630</v>
      </c>
      <c r="J124" s="3" t="s">
        <v>1631</v>
      </c>
      <c r="K124" s="3" t="s">
        <v>1632</v>
      </c>
      <c r="L124" s="3" t="s">
        <v>1633</v>
      </c>
      <c r="M124" s="3" t="s">
        <v>1634</v>
      </c>
    </row>
    <row r="125" spans="1:13" x14ac:dyDescent="0.35">
      <c r="A125" s="3" t="s">
        <v>22</v>
      </c>
      <c r="B125" s="3" t="s">
        <v>515</v>
      </c>
      <c r="E125" s="3" t="s">
        <v>155</v>
      </c>
      <c r="F125" s="3" t="s">
        <v>1635</v>
      </c>
      <c r="G125" s="3" t="s">
        <v>1636</v>
      </c>
      <c r="H125" s="3" t="s">
        <v>1637</v>
      </c>
      <c r="I125" s="3" t="s">
        <v>1638</v>
      </c>
      <c r="J125" s="3" t="s">
        <v>1639</v>
      </c>
      <c r="K125" s="3" t="s">
        <v>1640</v>
      </c>
      <c r="L125" s="3" t="s">
        <v>1641</v>
      </c>
      <c r="M125" s="3" t="s">
        <v>1642</v>
      </c>
    </row>
    <row r="126" spans="1:13" x14ac:dyDescent="0.35">
      <c r="A126" s="3" t="s">
        <v>22</v>
      </c>
      <c r="B126" s="3" t="s">
        <v>516</v>
      </c>
      <c r="E126" s="3" t="s">
        <v>156</v>
      </c>
      <c r="F126" s="3" t="s">
        <v>1643</v>
      </c>
      <c r="G126" s="3" t="s">
        <v>1644</v>
      </c>
      <c r="H126" s="3" t="s">
        <v>1645</v>
      </c>
      <c r="I126" s="3" t="s">
        <v>1646</v>
      </c>
      <c r="J126" s="3" t="s">
        <v>1647</v>
      </c>
      <c r="K126" s="3" t="s">
        <v>1648</v>
      </c>
      <c r="L126" s="3" t="s">
        <v>1649</v>
      </c>
      <c r="M126" s="3" t="s">
        <v>1650</v>
      </c>
    </row>
    <row r="127" spans="1:13" x14ac:dyDescent="0.35">
      <c r="A127" s="3" t="s">
        <v>22</v>
      </c>
      <c r="B127" s="3" t="s">
        <v>517</v>
      </c>
      <c r="E127" s="3" t="s">
        <v>157</v>
      </c>
      <c r="F127" s="3" t="s">
        <v>1651</v>
      </c>
      <c r="G127" s="3" t="s">
        <v>1652</v>
      </c>
      <c r="H127" s="3" t="s">
        <v>1653</v>
      </c>
      <c r="I127" s="3" t="s">
        <v>1654</v>
      </c>
      <c r="J127" s="3" t="s">
        <v>1655</v>
      </c>
      <c r="K127" s="3" t="s">
        <v>1656</v>
      </c>
      <c r="L127" s="3" t="s">
        <v>1657</v>
      </c>
      <c r="M127" s="3" t="s">
        <v>1658</v>
      </c>
    </row>
    <row r="128" spans="1:13" x14ac:dyDescent="0.35">
      <c r="A128" s="3" t="s">
        <v>22</v>
      </c>
      <c r="B128" s="3" t="s">
        <v>518</v>
      </c>
      <c r="E128" s="3" t="s">
        <v>158</v>
      </c>
      <c r="F128" s="3" t="s">
        <v>1659</v>
      </c>
      <c r="G128" s="3" t="s">
        <v>1660</v>
      </c>
      <c r="H128" s="3" t="s">
        <v>1661</v>
      </c>
      <c r="I128" s="3" t="s">
        <v>1662</v>
      </c>
      <c r="J128" s="3" t="s">
        <v>1663</v>
      </c>
      <c r="K128" s="3" t="s">
        <v>1664</v>
      </c>
      <c r="L128" s="3" t="s">
        <v>1665</v>
      </c>
      <c r="M128" s="3" t="s">
        <v>1666</v>
      </c>
    </row>
    <row r="129" spans="1:13" x14ac:dyDescent="0.35">
      <c r="A129" s="3" t="s">
        <v>22</v>
      </c>
      <c r="B129" s="3" t="s">
        <v>519</v>
      </c>
      <c r="E129" s="3" t="s">
        <v>159</v>
      </c>
      <c r="F129" s="3" t="s">
        <v>1667</v>
      </c>
      <c r="G129" s="3" t="s">
        <v>1668</v>
      </c>
      <c r="H129" s="3" t="s">
        <v>1669</v>
      </c>
      <c r="I129" s="3" t="s">
        <v>1670</v>
      </c>
      <c r="J129" s="3" t="s">
        <v>1671</v>
      </c>
      <c r="K129" s="3" t="s">
        <v>1672</v>
      </c>
      <c r="L129" s="3" t="s">
        <v>1673</v>
      </c>
      <c r="M129" s="3" t="s">
        <v>1674</v>
      </c>
    </row>
    <row r="130" spans="1:13" x14ac:dyDescent="0.35">
      <c r="A130" s="3" t="s">
        <v>22</v>
      </c>
      <c r="B130" s="3" t="s">
        <v>520</v>
      </c>
      <c r="E130" s="3" t="s">
        <v>160</v>
      </c>
      <c r="F130" s="3" t="s">
        <v>1675</v>
      </c>
      <c r="G130" s="3" t="s">
        <v>1676</v>
      </c>
      <c r="H130" s="3" t="s">
        <v>1677</v>
      </c>
      <c r="I130" s="3" t="s">
        <v>1678</v>
      </c>
      <c r="J130" s="3" t="s">
        <v>1679</v>
      </c>
      <c r="K130" s="3" t="s">
        <v>1680</v>
      </c>
      <c r="L130" s="3" t="s">
        <v>1681</v>
      </c>
      <c r="M130" s="3" t="s">
        <v>1682</v>
      </c>
    </row>
    <row r="131" spans="1:13" x14ac:dyDescent="0.35">
      <c r="A131" s="3" t="s">
        <v>22</v>
      </c>
      <c r="B131" s="3" t="s">
        <v>521</v>
      </c>
      <c r="E131" s="3" t="s">
        <v>161</v>
      </c>
      <c r="F131" s="3" t="s">
        <v>1683</v>
      </c>
      <c r="G131" s="3" t="s">
        <v>1684</v>
      </c>
      <c r="H131" s="3" t="s">
        <v>1685</v>
      </c>
      <c r="I131" s="3" t="s">
        <v>1686</v>
      </c>
      <c r="J131" s="3" t="s">
        <v>1687</v>
      </c>
      <c r="K131" s="3" t="s">
        <v>1688</v>
      </c>
      <c r="L131" s="3" t="s">
        <v>1689</v>
      </c>
      <c r="M131" s="3" t="s">
        <v>1690</v>
      </c>
    </row>
    <row r="132" spans="1:13" x14ac:dyDescent="0.35">
      <c r="A132" s="3" t="s">
        <v>22</v>
      </c>
      <c r="B132" s="3" t="s">
        <v>522</v>
      </c>
      <c r="E132" s="3" t="s">
        <v>162</v>
      </c>
      <c r="F132" s="3" t="s">
        <v>1691</v>
      </c>
      <c r="G132" s="3" t="s">
        <v>1692</v>
      </c>
      <c r="H132" s="3" t="s">
        <v>1693</v>
      </c>
      <c r="I132" s="3" t="s">
        <v>1694</v>
      </c>
      <c r="J132" s="3" t="s">
        <v>1695</v>
      </c>
      <c r="K132" s="3" t="s">
        <v>1696</v>
      </c>
      <c r="L132" s="3" t="s">
        <v>1697</v>
      </c>
      <c r="M132" s="3" t="s">
        <v>1698</v>
      </c>
    </row>
    <row r="133" spans="1:13" x14ac:dyDescent="0.35">
      <c r="A133" s="3" t="s">
        <v>22</v>
      </c>
      <c r="B133" s="3" t="s">
        <v>523</v>
      </c>
      <c r="E133" s="3" t="s">
        <v>163</v>
      </c>
      <c r="F133" s="3" t="s">
        <v>1699</v>
      </c>
      <c r="G133" s="3" t="s">
        <v>1700</v>
      </c>
      <c r="H133" s="3" t="s">
        <v>1701</v>
      </c>
      <c r="I133" s="3" t="s">
        <v>1702</v>
      </c>
      <c r="J133" s="3" t="s">
        <v>1703</v>
      </c>
      <c r="K133" s="3" t="s">
        <v>1704</v>
      </c>
      <c r="L133" s="3" t="s">
        <v>1705</v>
      </c>
      <c r="M133" s="3" t="s">
        <v>1706</v>
      </c>
    </row>
    <row r="134" spans="1:13" x14ac:dyDescent="0.35">
      <c r="A134" s="3" t="s">
        <v>22</v>
      </c>
      <c r="B134" s="3" t="s">
        <v>524</v>
      </c>
      <c r="E134" s="3" t="s">
        <v>164</v>
      </c>
      <c r="F134" s="3" t="s">
        <v>1707</v>
      </c>
      <c r="G134" s="3" t="s">
        <v>1708</v>
      </c>
      <c r="H134" s="3" t="s">
        <v>1709</v>
      </c>
      <c r="I134" s="3" t="s">
        <v>1710</v>
      </c>
      <c r="J134" s="3" t="s">
        <v>1711</v>
      </c>
      <c r="K134" s="3" t="s">
        <v>1712</v>
      </c>
      <c r="L134" s="3" t="s">
        <v>1713</v>
      </c>
      <c r="M134" s="3" t="s">
        <v>1714</v>
      </c>
    </row>
    <row r="135" spans="1:13" x14ac:dyDescent="0.35">
      <c r="A135" s="3" t="s">
        <v>22</v>
      </c>
      <c r="B135" s="3" t="s">
        <v>525</v>
      </c>
      <c r="E135" s="3" t="s">
        <v>165</v>
      </c>
      <c r="F135" s="3" t="s">
        <v>1715</v>
      </c>
      <c r="G135" s="3" t="s">
        <v>1716</v>
      </c>
      <c r="H135" s="3" t="s">
        <v>1717</v>
      </c>
      <c r="I135" s="3" t="s">
        <v>1718</v>
      </c>
      <c r="J135" s="3" t="s">
        <v>1719</v>
      </c>
      <c r="K135" s="3" t="s">
        <v>1720</v>
      </c>
      <c r="L135" s="3" t="s">
        <v>1721</v>
      </c>
      <c r="M135" s="3" t="s">
        <v>1722</v>
      </c>
    </row>
    <row r="136" spans="1:13" x14ac:dyDescent="0.35">
      <c r="A136" s="3" t="s">
        <v>22</v>
      </c>
      <c r="B136" s="3" t="s">
        <v>526</v>
      </c>
      <c r="E136" s="3" t="s">
        <v>166</v>
      </c>
      <c r="F136" s="3" t="s">
        <v>1723</v>
      </c>
      <c r="G136" s="3" t="s">
        <v>1724</v>
      </c>
      <c r="H136" s="3" t="s">
        <v>1725</v>
      </c>
      <c r="I136" s="3" t="s">
        <v>1726</v>
      </c>
      <c r="J136" s="3" t="s">
        <v>1727</v>
      </c>
      <c r="K136" s="3" t="s">
        <v>1728</v>
      </c>
      <c r="L136" s="3" t="s">
        <v>1729</v>
      </c>
      <c r="M136" s="3" t="s">
        <v>1730</v>
      </c>
    </row>
    <row r="137" spans="1:13" x14ac:dyDescent="0.35">
      <c r="A137" s="3" t="s">
        <v>22</v>
      </c>
      <c r="B137" s="3" t="s">
        <v>527</v>
      </c>
      <c r="E137" s="3" t="s">
        <v>167</v>
      </c>
      <c r="F137" s="3" t="s">
        <v>1731</v>
      </c>
      <c r="G137" s="3" t="s">
        <v>1732</v>
      </c>
      <c r="H137" s="3" t="s">
        <v>1733</v>
      </c>
      <c r="I137" s="3" t="s">
        <v>1734</v>
      </c>
      <c r="J137" s="3" t="s">
        <v>1735</v>
      </c>
      <c r="K137" s="3" t="s">
        <v>1736</v>
      </c>
      <c r="L137" s="3" t="s">
        <v>1737</v>
      </c>
      <c r="M137" s="3" t="s">
        <v>1738</v>
      </c>
    </row>
    <row r="138" spans="1:13" x14ac:dyDescent="0.35">
      <c r="A138" s="3" t="s">
        <v>22</v>
      </c>
      <c r="B138" s="3" t="s">
        <v>528</v>
      </c>
      <c r="E138" s="3" t="s">
        <v>168</v>
      </c>
      <c r="F138" s="3" t="s">
        <v>1739</v>
      </c>
      <c r="G138" s="3" t="s">
        <v>1740</v>
      </c>
      <c r="H138" s="3" t="s">
        <v>1741</v>
      </c>
      <c r="I138" s="3" t="s">
        <v>1742</v>
      </c>
      <c r="J138" s="3" t="s">
        <v>1743</v>
      </c>
      <c r="K138" s="3" t="s">
        <v>1744</v>
      </c>
      <c r="L138" s="3" t="s">
        <v>1745</v>
      </c>
      <c r="M138" s="3" t="s">
        <v>1746</v>
      </c>
    </row>
    <row r="139" spans="1:13" x14ac:dyDescent="0.35">
      <c r="A139" s="3" t="s">
        <v>22</v>
      </c>
      <c r="B139" s="3" t="s">
        <v>529</v>
      </c>
      <c r="E139" s="3" t="s">
        <v>169</v>
      </c>
      <c r="F139" s="3" t="s">
        <v>1747</v>
      </c>
      <c r="G139" s="3" t="s">
        <v>1748</v>
      </c>
      <c r="H139" s="3" t="s">
        <v>1749</v>
      </c>
      <c r="I139" s="3" t="s">
        <v>1750</v>
      </c>
      <c r="J139" s="3" t="s">
        <v>1751</v>
      </c>
      <c r="K139" s="3" t="s">
        <v>1752</v>
      </c>
      <c r="L139" s="3" t="s">
        <v>1753</v>
      </c>
      <c r="M139" s="3" t="s">
        <v>1754</v>
      </c>
    </row>
    <row r="140" spans="1:13" x14ac:dyDescent="0.35">
      <c r="A140" s="3" t="s">
        <v>22</v>
      </c>
      <c r="B140" s="3" t="s">
        <v>530</v>
      </c>
      <c r="E140" s="3" t="s">
        <v>170</v>
      </c>
      <c r="F140" s="3" t="s">
        <v>1755</v>
      </c>
      <c r="G140" s="3" t="s">
        <v>1756</v>
      </c>
      <c r="H140" s="3" t="s">
        <v>1757</v>
      </c>
      <c r="I140" s="3" t="s">
        <v>1758</v>
      </c>
      <c r="J140" s="3" t="s">
        <v>1759</v>
      </c>
      <c r="K140" s="3" t="s">
        <v>1760</v>
      </c>
      <c r="L140" s="3" t="s">
        <v>1761</v>
      </c>
      <c r="M140" s="3" t="s">
        <v>1762</v>
      </c>
    </row>
    <row r="141" spans="1:13" x14ac:dyDescent="0.35">
      <c r="A141" s="3" t="s">
        <v>22</v>
      </c>
      <c r="B141" s="3" t="s">
        <v>531</v>
      </c>
      <c r="E141" s="3" t="s">
        <v>171</v>
      </c>
      <c r="F141" s="3" t="s">
        <v>1763</v>
      </c>
      <c r="G141" s="3" t="s">
        <v>1764</v>
      </c>
      <c r="H141" s="3" t="s">
        <v>1765</v>
      </c>
      <c r="I141" s="3" t="s">
        <v>1766</v>
      </c>
      <c r="J141" s="3" t="s">
        <v>1767</v>
      </c>
      <c r="K141" s="3" t="s">
        <v>1768</v>
      </c>
      <c r="L141" s="3" t="s">
        <v>1769</v>
      </c>
      <c r="M141" s="3" t="s">
        <v>1770</v>
      </c>
    </row>
    <row r="142" spans="1:13" x14ac:dyDescent="0.35">
      <c r="A142" s="3" t="s">
        <v>22</v>
      </c>
      <c r="B142" s="3" t="s">
        <v>532</v>
      </c>
      <c r="E142" s="3" t="s">
        <v>172</v>
      </c>
      <c r="F142" s="3" t="s">
        <v>1771</v>
      </c>
      <c r="G142" s="3" t="s">
        <v>1772</v>
      </c>
      <c r="H142" s="3" t="s">
        <v>1773</v>
      </c>
      <c r="I142" s="3" t="s">
        <v>1774</v>
      </c>
      <c r="J142" s="3" t="s">
        <v>1775</v>
      </c>
      <c r="K142" s="3" t="s">
        <v>1776</v>
      </c>
      <c r="L142" s="3" t="s">
        <v>1777</v>
      </c>
      <c r="M142" s="3" t="s">
        <v>1778</v>
      </c>
    </row>
    <row r="143" spans="1:13" x14ac:dyDescent="0.35">
      <c r="A143" s="3" t="s">
        <v>22</v>
      </c>
      <c r="B143" s="3" t="s">
        <v>533</v>
      </c>
      <c r="E143" s="3" t="s">
        <v>173</v>
      </c>
      <c r="F143" s="3" t="s">
        <v>1779</v>
      </c>
      <c r="G143" s="3" t="s">
        <v>1780</v>
      </c>
      <c r="H143" s="3" t="s">
        <v>1781</v>
      </c>
      <c r="I143" s="3" t="s">
        <v>1782</v>
      </c>
      <c r="J143" s="3" t="s">
        <v>1783</v>
      </c>
      <c r="K143" s="3" t="s">
        <v>1784</v>
      </c>
      <c r="L143" s="3" t="s">
        <v>1785</v>
      </c>
      <c r="M143" s="3" t="s">
        <v>1786</v>
      </c>
    </row>
    <row r="144" spans="1:13" x14ac:dyDescent="0.35">
      <c r="A144" s="3" t="s">
        <v>22</v>
      </c>
      <c r="B144" s="3" t="s">
        <v>534</v>
      </c>
      <c r="E144" s="3" t="s">
        <v>174</v>
      </c>
      <c r="F144" s="3" t="s">
        <v>1787</v>
      </c>
      <c r="G144" s="3" t="s">
        <v>1788</v>
      </c>
      <c r="H144" s="3" t="s">
        <v>1789</v>
      </c>
      <c r="I144" s="3" t="s">
        <v>1790</v>
      </c>
      <c r="J144" s="3" t="s">
        <v>1791</v>
      </c>
      <c r="K144" s="3" t="s">
        <v>1792</v>
      </c>
      <c r="L144" s="3" t="s">
        <v>1793</v>
      </c>
      <c r="M144" s="3" t="s">
        <v>1794</v>
      </c>
    </row>
    <row r="145" spans="1:13" x14ac:dyDescent="0.35">
      <c r="A145" s="3" t="s">
        <v>22</v>
      </c>
      <c r="B145" s="3" t="s">
        <v>535</v>
      </c>
      <c r="E145" s="3" t="s">
        <v>175</v>
      </c>
      <c r="F145" s="3" t="s">
        <v>1795</v>
      </c>
      <c r="G145" s="3" t="s">
        <v>1796</v>
      </c>
      <c r="H145" s="3" t="s">
        <v>1797</v>
      </c>
      <c r="I145" s="3" t="s">
        <v>1798</v>
      </c>
      <c r="J145" s="3" t="s">
        <v>1799</v>
      </c>
      <c r="K145" s="3" t="s">
        <v>1800</v>
      </c>
      <c r="L145" s="3" t="s">
        <v>1801</v>
      </c>
      <c r="M145" s="3" t="s">
        <v>1802</v>
      </c>
    </row>
    <row r="146" spans="1:13" x14ac:dyDescent="0.35">
      <c r="A146" s="3" t="s">
        <v>22</v>
      </c>
      <c r="B146" s="3" t="s">
        <v>536</v>
      </c>
      <c r="E146" s="3" t="s">
        <v>176</v>
      </c>
      <c r="F146" s="3" t="s">
        <v>1803</v>
      </c>
      <c r="G146" s="3" t="s">
        <v>1804</v>
      </c>
      <c r="H146" s="3" t="s">
        <v>1805</v>
      </c>
      <c r="I146" s="3" t="s">
        <v>1806</v>
      </c>
      <c r="J146" s="3" t="s">
        <v>1807</v>
      </c>
      <c r="K146" s="3" t="s">
        <v>1808</v>
      </c>
      <c r="L146" s="3" t="s">
        <v>1809</v>
      </c>
      <c r="M146" s="3" t="s">
        <v>1810</v>
      </c>
    </row>
    <row r="147" spans="1:13" x14ac:dyDescent="0.35">
      <c r="A147" s="3" t="s">
        <v>22</v>
      </c>
      <c r="B147" s="3" t="s">
        <v>537</v>
      </c>
      <c r="E147" s="3" t="s">
        <v>177</v>
      </c>
      <c r="F147" s="3" t="s">
        <v>1811</v>
      </c>
      <c r="G147" s="3" t="s">
        <v>1812</v>
      </c>
      <c r="H147" s="3" t="s">
        <v>1813</v>
      </c>
      <c r="I147" s="3" t="s">
        <v>1814</v>
      </c>
      <c r="J147" s="3" t="s">
        <v>1815</v>
      </c>
      <c r="K147" s="3" t="s">
        <v>1816</v>
      </c>
      <c r="L147" s="3" t="s">
        <v>1817</v>
      </c>
      <c r="M147" s="3" t="s">
        <v>1818</v>
      </c>
    </row>
    <row r="148" spans="1:13" x14ac:dyDescent="0.35">
      <c r="A148" s="3" t="s">
        <v>22</v>
      </c>
      <c r="B148" s="3" t="s">
        <v>538</v>
      </c>
      <c r="E148" s="3" t="s">
        <v>178</v>
      </c>
      <c r="F148" s="3" t="s">
        <v>1819</v>
      </c>
      <c r="G148" s="3" t="s">
        <v>1820</v>
      </c>
      <c r="H148" s="3" t="s">
        <v>1821</v>
      </c>
      <c r="I148" s="3" t="s">
        <v>1822</v>
      </c>
      <c r="J148" s="3" t="s">
        <v>1823</v>
      </c>
      <c r="K148" s="3" t="s">
        <v>1824</v>
      </c>
      <c r="L148" s="3" t="s">
        <v>1825</v>
      </c>
      <c r="M148" s="3" t="s">
        <v>1826</v>
      </c>
    </row>
    <row r="149" spans="1:13" x14ac:dyDescent="0.35">
      <c r="A149" s="3" t="s">
        <v>22</v>
      </c>
      <c r="B149" s="3" t="s">
        <v>539</v>
      </c>
      <c r="E149" s="3" t="s">
        <v>179</v>
      </c>
      <c r="F149" s="3" t="s">
        <v>1827</v>
      </c>
      <c r="G149" s="3" t="s">
        <v>1828</v>
      </c>
      <c r="H149" s="3" t="s">
        <v>1829</v>
      </c>
      <c r="I149" s="3" t="s">
        <v>1830</v>
      </c>
      <c r="J149" s="3" t="s">
        <v>1831</v>
      </c>
      <c r="K149" s="3" t="s">
        <v>1832</v>
      </c>
      <c r="L149" s="3" t="s">
        <v>1833</v>
      </c>
      <c r="M149" s="3" t="s">
        <v>1834</v>
      </c>
    </row>
    <row r="150" spans="1:13" x14ac:dyDescent="0.35">
      <c r="A150" s="3" t="s">
        <v>22</v>
      </c>
      <c r="B150" s="3" t="s">
        <v>540</v>
      </c>
      <c r="E150" s="3" t="s">
        <v>180</v>
      </c>
      <c r="F150" s="3" t="s">
        <v>1835</v>
      </c>
      <c r="G150" s="3" t="s">
        <v>1836</v>
      </c>
      <c r="H150" s="3" t="s">
        <v>1837</v>
      </c>
      <c r="I150" s="3" t="s">
        <v>1838</v>
      </c>
      <c r="J150" s="3" t="s">
        <v>1839</v>
      </c>
      <c r="K150" s="3" t="s">
        <v>1840</v>
      </c>
      <c r="L150" s="3" t="s">
        <v>1841</v>
      </c>
      <c r="M150" s="3" t="s">
        <v>1842</v>
      </c>
    </row>
    <row r="151" spans="1:13" x14ac:dyDescent="0.35">
      <c r="A151" s="3" t="s">
        <v>22</v>
      </c>
      <c r="B151" s="3" t="s">
        <v>541</v>
      </c>
      <c r="E151" s="3" t="s">
        <v>181</v>
      </c>
      <c r="F151" s="3" t="s">
        <v>1843</v>
      </c>
      <c r="G151" s="3" t="s">
        <v>1844</v>
      </c>
      <c r="H151" s="3" t="s">
        <v>1845</v>
      </c>
      <c r="I151" s="3" t="s">
        <v>1846</v>
      </c>
      <c r="J151" s="3" t="s">
        <v>1847</v>
      </c>
      <c r="K151" s="3" t="s">
        <v>1848</v>
      </c>
      <c r="L151" s="3" t="s">
        <v>1849</v>
      </c>
      <c r="M151" s="3" t="s">
        <v>1850</v>
      </c>
    </row>
    <row r="152" spans="1:13" x14ac:dyDescent="0.35">
      <c r="A152" s="3" t="s">
        <v>22</v>
      </c>
      <c r="B152" s="3" t="s">
        <v>542</v>
      </c>
      <c r="E152" s="3" t="s">
        <v>182</v>
      </c>
      <c r="F152" s="3" t="s">
        <v>1851</v>
      </c>
      <c r="G152" s="3" t="s">
        <v>1852</v>
      </c>
      <c r="H152" s="3" t="s">
        <v>1853</v>
      </c>
      <c r="I152" s="3" t="s">
        <v>1854</v>
      </c>
      <c r="J152" s="3" t="s">
        <v>1855</v>
      </c>
      <c r="K152" s="3" t="s">
        <v>1856</v>
      </c>
      <c r="L152" s="3" t="s">
        <v>1857</v>
      </c>
      <c r="M152" s="3" t="s">
        <v>1858</v>
      </c>
    </row>
    <row r="153" spans="1:13" x14ac:dyDescent="0.35">
      <c r="A153" s="3" t="s">
        <v>22</v>
      </c>
      <c r="B153" s="3" t="s">
        <v>543</v>
      </c>
      <c r="E153" s="3" t="s">
        <v>183</v>
      </c>
      <c r="F153" s="3" t="s">
        <v>1859</v>
      </c>
      <c r="G153" s="3" t="s">
        <v>1860</v>
      </c>
      <c r="H153" s="3" t="s">
        <v>1861</v>
      </c>
      <c r="I153" s="3" t="s">
        <v>1862</v>
      </c>
      <c r="J153" s="3" t="s">
        <v>1863</v>
      </c>
      <c r="K153" s="3" t="s">
        <v>1864</v>
      </c>
      <c r="L153" s="3" t="s">
        <v>1865</v>
      </c>
      <c r="M153" s="3" t="s">
        <v>1866</v>
      </c>
    </row>
    <row r="154" spans="1:13" x14ac:dyDescent="0.35">
      <c r="A154" s="3" t="s">
        <v>22</v>
      </c>
      <c r="B154" s="3" t="s">
        <v>544</v>
      </c>
      <c r="E154" s="3" t="s">
        <v>184</v>
      </c>
      <c r="F154" s="3" t="s">
        <v>1867</v>
      </c>
      <c r="G154" s="3" t="s">
        <v>1868</v>
      </c>
      <c r="H154" s="3" t="s">
        <v>1869</v>
      </c>
      <c r="I154" s="3" t="s">
        <v>1870</v>
      </c>
      <c r="J154" s="3" t="s">
        <v>1871</v>
      </c>
      <c r="K154" s="3" t="s">
        <v>1872</v>
      </c>
      <c r="L154" s="3" t="s">
        <v>1873</v>
      </c>
      <c r="M154" s="3" t="s">
        <v>1874</v>
      </c>
    </row>
    <row r="155" spans="1:13" x14ac:dyDescent="0.35">
      <c r="A155" s="3" t="s">
        <v>22</v>
      </c>
      <c r="B155" s="3" t="s">
        <v>545</v>
      </c>
      <c r="E155" s="3" t="s">
        <v>185</v>
      </c>
      <c r="F155" s="3" t="s">
        <v>1875</v>
      </c>
      <c r="G155" s="3" t="s">
        <v>1876</v>
      </c>
      <c r="H155" s="3" t="s">
        <v>1877</v>
      </c>
      <c r="I155" s="3" t="s">
        <v>1878</v>
      </c>
      <c r="J155" s="3" t="s">
        <v>1879</v>
      </c>
      <c r="K155" s="3" t="s">
        <v>1880</v>
      </c>
      <c r="L155" s="3" t="s">
        <v>1881</v>
      </c>
      <c r="M155" s="3" t="s">
        <v>1882</v>
      </c>
    </row>
    <row r="156" spans="1:13" x14ac:dyDescent="0.35">
      <c r="A156" s="3" t="s">
        <v>22</v>
      </c>
      <c r="B156" s="3" t="s">
        <v>546</v>
      </c>
      <c r="E156" s="3" t="s">
        <v>186</v>
      </c>
      <c r="F156" s="3" t="s">
        <v>1883</v>
      </c>
      <c r="G156" s="3" t="s">
        <v>1884</v>
      </c>
      <c r="H156" s="3" t="s">
        <v>1885</v>
      </c>
      <c r="I156" s="3" t="s">
        <v>1886</v>
      </c>
      <c r="J156" s="3" t="s">
        <v>1887</v>
      </c>
      <c r="K156" s="3" t="s">
        <v>1888</v>
      </c>
      <c r="L156" s="3" t="s">
        <v>1889</v>
      </c>
      <c r="M156" s="3" t="s">
        <v>1890</v>
      </c>
    </row>
    <row r="157" spans="1:13" x14ac:dyDescent="0.35">
      <c r="A157" s="3" t="s">
        <v>22</v>
      </c>
      <c r="B157" s="3" t="s">
        <v>547</v>
      </c>
      <c r="E157" s="3" t="s">
        <v>187</v>
      </c>
      <c r="F157" s="3" t="s">
        <v>1891</v>
      </c>
      <c r="G157" s="3" t="s">
        <v>1892</v>
      </c>
      <c r="H157" s="3" t="s">
        <v>1893</v>
      </c>
      <c r="I157" s="3" t="s">
        <v>1894</v>
      </c>
      <c r="J157" s="3" t="s">
        <v>1895</v>
      </c>
      <c r="K157" s="3" t="s">
        <v>1896</v>
      </c>
      <c r="L157" s="3" t="s">
        <v>1897</v>
      </c>
      <c r="M157" s="3" t="s">
        <v>1898</v>
      </c>
    </row>
    <row r="158" spans="1:13" x14ac:dyDescent="0.35">
      <c r="A158" s="3" t="s">
        <v>22</v>
      </c>
      <c r="B158" s="3" t="s">
        <v>548</v>
      </c>
      <c r="E158" s="3" t="s">
        <v>188</v>
      </c>
      <c r="F158" s="3" t="s">
        <v>1899</v>
      </c>
      <c r="G158" s="3" t="s">
        <v>1900</v>
      </c>
      <c r="H158" s="3" t="s">
        <v>1901</v>
      </c>
      <c r="I158" s="3" t="s">
        <v>1902</v>
      </c>
      <c r="J158" s="3" t="s">
        <v>1903</v>
      </c>
      <c r="K158" s="3" t="s">
        <v>1904</v>
      </c>
      <c r="L158" s="3" t="s">
        <v>1905</v>
      </c>
      <c r="M158" s="3" t="s">
        <v>1906</v>
      </c>
    </row>
    <row r="159" spans="1:13" x14ac:dyDescent="0.35">
      <c r="A159" s="3" t="s">
        <v>22</v>
      </c>
      <c r="B159" s="3" t="s">
        <v>549</v>
      </c>
      <c r="E159" s="3" t="s">
        <v>189</v>
      </c>
      <c r="F159" s="3" t="s">
        <v>1907</v>
      </c>
      <c r="G159" s="3" t="s">
        <v>1908</v>
      </c>
      <c r="H159" s="3" t="s">
        <v>1909</v>
      </c>
      <c r="I159" s="3" t="s">
        <v>1910</v>
      </c>
      <c r="J159" s="3" t="s">
        <v>1911</v>
      </c>
      <c r="K159" s="3" t="s">
        <v>1912</v>
      </c>
      <c r="L159" s="3" t="s">
        <v>1913</v>
      </c>
      <c r="M159" s="3" t="s">
        <v>1914</v>
      </c>
    </row>
    <row r="160" spans="1:13" x14ac:dyDescent="0.35">
      <c r="A160" s="3" t="s">
        <v>22</v>
      </c>
      <c r="B160" s="3" t="s">
        <v>550</v>
      </c>
      <c r="E160" s="3" t="s">
        <v>190</v>
      </c>
      <c r="F160" s="3" t="s">
        <v>1915</v>
      </c>
      <c r="G160" s="3" t="s">
        <v>1916</v>
      </c>
      <c r="H160" s="3" t="s">
        <v>1917</v>
      </c>
      <c r="I160" s="3" t="s">
        <v>1918</v>
      </c>
      <c r="J160" s="3" t="s">
        <v>1919</v>
      </c>
      <c r="K160" s="3" t="s">
        <v>1920</v>
      </c>
      <c r="L160" s="3" t="s">
        <v>1921</v>
      </c>
      <c r="M160" s="3" t="s">
        <v>1922</v>
      </c>
    </row>
    <row r="161" spans="1:13" x14ac:dyDescent="0.35">
      <c r="A161" s="3" t="s">
        <v>22</v>
      </c>
      <c r="B161" s="3" t="s">
        <v>551</v>
      </c>
      <c r="E161" s="3" t="s">
        <v>191</v>
      </c>
      <c r="F161" s="3" t="s">
        <v>1923</v>
      </c>
      <c r="G161" s="3" t="s">
        <v>1924</v>
      </c>
      <c r="H161" s="3" t="s">
        <v>1925</v>
      </c>
      <c r="I161" s="3" t="s">
        <v>1926</v>
      </c>
      <c r="J161" s="3" t="s">
        <v>1927</v>
      </c>
      <c r="K161" s="3" t="s">
        <v>1928</v>
      </c>
      <c r="L161" s="3" t="s">
        <v>1929</v>
      </c>
      <c r="M161" s="3" t="s">
        <v>1930</v>
      </c>
    </row>
    <row r="162" spans="1:13" x14ac:dyDescent="0.35">
      <c r="A162" s="3" t="s">
        <v>22</v>
      </c>
      <c r="B162" s="3" t="s">
        <v>552</v>
      </c>
      <c r="E162" s="3" t="s">
        <v>192</v>
      </c>
      <c r="F162" s="3" t="s">
        <v>1931</v>
      </c>
      <c r="G162" s="3" t="s">
        <v>1932</v>
      </c>
      <c r="H162" s="3" t="s">
        <v>1933</v>
      </c>
      <c r="I162" s="3" t="s">
        <v>1934</v>
      </c>
      <c r="J162" s="3" t="s">
        <v>1935</v>
      </c>
      <c r="K162" s="3" t="s">
        <v>1936</v>
      </c>
      <c r="L162" s="3" t="s">
        <v>1937</v>
      </c>
      <c r="M162" s="3" t="s">
        <v>1938</v>
      </c>
    </row>
    <row r="163" spans="1:13" x14ac:dyDescent="0.35">
      <c r="A163" s="3" t="s">
        <v>22</v>
      </c>
      <c r="B163" s="3" t="s">
        <v>553</v>
      </c>
      <c r="E163" s="3" t="s">
        <v>193</v>
      </c>
      <c r="F163" s="3" t="s">
        <v>1939</v>
      </c>
      <c r="G163" s="3" t="s">
        <v>1940</v>
      </c>
      <c r="H163" s="3" t="s">
        <v>1941</v>
      </c>
      <c r="I163" s="3" t="s">
        <v>1942</v>
      </c>
      <c r="J163" s="3" t="s">
        <v>1943</v>
      </c>
      <c r="K163" s="3" t="s">
        <v>1944</v>
      </c>
      <c r="L163" s="3" t="s">
        <v>1945</v>
      </c>
      <c r="M163" s="3" t="s">
        <v>1946</v>
      </c>
    </row>
    <row r="164" spans="1:13" x14ac:dyDescent="0.35">
      <c r="A164" s="3" t="s">
        <v>22</v>
      </c>
      <c r="B164" s="3" t="s">
        <v>554</v>
      </c>
      <c r="E164" s="3" t="s">
        <v>194</v>
      </c>
      <c r="F164" s="3" t="s">
        <v>1947</v>
      </c>
      <c r="G164" s="3" t="s">
        <v>1948</v>
      </c>
      <c r="H164" s="3" t="s">
        <v>1949</v>
      </c>
      <c r="I164" s="3" t="s">
        <v>1950</v>
      </c>
      <c r="J164" s="3" t="s">
        <v>1951</v>
      </c>
      <c r="K164" s="3" t="s">
        <v>1952</v>
      </c>
      <c r="L164" s="3" t="s">
        <v>1953</v>
      </c>
      <c r="M164" s="3" t="s">
        <v>1954</v>
      </c>
    </row>
    <row r="165" spans="1:13" x14ac:dyDescent="0.35">
      <c r="A165" s="3" t="s">
        <v>22</v>
      </c>
      <c r="B165" s="3" t="s">
        <v>555</v>
      </c>
      <c r="E165" s="3" t="s">
        <v>195</v>
      </c>
      <c r="F165" s="3" t="s">
        <v>1955</v>
      </c>
      <c r="G165" s="3" t="s">
        <v>1956</v>
      </c>
      <c r="H165" s="3" t="s">
        <v>1957</v>
      </c>
      <c r="I165" s="3" t="s">
        <v>1958</v>
      </c>
      <c r="J165" s="3" t="s">
        <v>1959</v>
      </c>
      <c r="K165" s="3" t="s">
        <v>1960</v>
      </c>
      <c r="L165" s="3" t="s">
        <v>1961</v>
      </c>
      <c r="M165" s="3" t="s">
        <v>1962</v>
      </c>
    </row>
    <row r="166" spans="1:13" x14ac:dyDescent="0.35">
      <c r="A166" s="3" t="s">
        <v>22</v>
      </c>
      <c r="B166" s="3" t="s">
        <v>556</v>
      </c>
      <c r="E166" s="3" t="s">
        <v>196</v>
      </c>
      <c r="F166" s="3" t="s">
        <v>1963</v>
      </c>
      <c r="G166" s="3" t="s">
        <v>1964</v>
      </c>
      <c r="H166" s="3" t="s">
        <v>1965</v>
      </c>
      <c r="I166" s="3" t="s">
        <v>1966</v>
      </c>
      <c r="J166" s="3" t="s">
        <v>1967</v>
      </c>
      <c r="K166" s="3" t="s">
        <v>1968</v>
      </c>
      <c r="L166" s="3" t="s">
        <v>1969</v>
      </c>
      <c r="M166" s="3" t="s">
        <v>1970</v>
      </c>
    </row>
    <row r="167" spans="1:13" x14ac:dyDescent="0.35">
      <c r="A167" s="3" t="s">
        <v>22</v>
      </c>
      <c r="B167" s="3" t="s">
        <v>557</v>
      </c>
      <c r="E167" s="3" t="s">
        <v>197</v>
      </c>
      <c r="F167" s="3" t="s">
        <v>1971</v>
      </c>
      <c r="G167" s="3" t="s">
        <v>1972</v>
      </c>
      <c r="H167" s="3" t="s">
        <v>1973</v>
      </c>
      <c r="I167" s="3" t="s">
        <v>1974</v>
      </c>
      <c r="J167" s="3" t="s">
        <v>1975</v>
      </c>
      <c r="K167" s="3" t="s">
        <v>1976</v>
      </c>
      <c r="L167" s="3" t="s">
        <v>1977</v>
      </c>
      <c r="M167" s="3" t="s">
        <v>1978</v>
      </c>
    </row>
    <row r="168" spans="1:13" x14ac:dyDescent="0.35">
      <c r="A168" s="3" t="s">
        <v>22</v>
      </c>
      <c r="B168" s="3" t="s">
        <v>558</v>
      </c>
      <c r="E168" s="3" t="s">
        <v>198</v>
      </c>
      <c r="F168" s="3" t="s">
        <v>1979</v>
      </c>
      <c r="G168" s="3" t="s">
        <v>1980</v>
      </c>
      <c r="H168" s="3" t="s">
        <v>1981</v>
      </c>
      <c r="I168" s="3" t="s">
        <v>1982</v>
      </c>
      <c r="J168" s="3" t="s">
        <v>1983</v>
      </c>
      <c r="K168" s="3" t="s">
        <v>1984</v>
      </c>
      <c r="L168" s="3" t="s">
        <v>1985</v>
      </c>
      <c r="M168" s="3" t="s">
        <v>1986</v>
      </c>
    </row>
    <row r="169" spans="1:13" x14ac:dyDescent="0.35">
      <c r="A169" s="3" t="s">
        <v>22</v>
      </c>
      <c r="B169" s="3" t="s">
        <v>559</v>
      </c>
      <c r="E169" s="3" t="s">
        <v>199</v>
      </c>
      <c r="F169" s="3" t="s">
        <v>1987</v>
      </c>
      <c r="G169" s="3" t="s">
        <v>1988</v>
      </c>
      <c r="H169" s="3" t="s">
        <v>1989</v>
      </c>
      <c r="I169" s="3" t="s">
        <v>1990</v>
      </c>
      <c r="J169" s="3" t="s">
        <v>1991</v>
      </c>
      <c r="K169" s="3" t="s">
        <v>1992</v>
      </c>
      <c r="L169" s="3" t="s">
        <v>1993</v>
      </c>
      <c r="M169" s="3" t="s">
        <v>1994</v>
      </c>
    </row>
    <row r="170" spans="1:13" x14ac:dyDescent="0.35">
      <c r="A170" s="3" t="s">
        <v>22</v>
      </c>
      <c r="B170" s="3" t="s">
        <v>560</v>
      </c>
      <c r="E170" s="3" t="s">
        <v>200</v>
      </c>
      <c r="F170" s="3" t="s">
        <v>1995</v>
      </c>
      <c r="G170" s="3" t="s">
        <v>1996</v>
      </c>
      <c r="H170" s="3" t="s">
        <v>1997</v>
      </c>
      <c r="I170" s="3" t="s">
        <v>1998</v>
      </c>
      <c r="J170" s="3" t="s">
        <v>1999</v>
      </c>
      <c r="K170" s="3" t="s">
        <v>2000</v>
      </c>
      <c r="L170" s="3" t="s">
        <v>2001</v>
      </c>
      <c r="M170" s="3" t="s">
        <v>2002</v>
      </c>
    </row>
    <row r="171" spans="1:13" x14ac:dyDescent="0.35">
      <c r="A171" s="3" t="s">
        <v>22</v>
      </c>
      <c r="B171" s="3" t="s">
        <v>561</v>
      </c>
      <c r="E171" s="3" t="s">
        <v>201</v>
      </c>
      <c r="F171" s="3" t="s">
        <v>2003</v>
      </c>
      <c r="G171" s="3" t="s">
        <v>2004</v>
      </c>
      <c r="H171" s="3" t="s">
        <v>2005</v>
      </c>
      <c r="I171" s="3" t="s">
        <v>2006</v>
      </c>
      <c r="J171" s="3" t="s">
        <v>2007</v>
      </c>
      <c r="K171" s="3" t="s">
        <v>2008</v>
      </c>
      <c r="L171" s="3" t="s">
        <v>2009</v>
      </c>
      <c r="M171" s="3" t="s">
        <v>2010</v>
      </c>
    </row>
    <row r="172" spans="1:13" x14ac:dyDescent="0.35">
      <c r="A172" s="3" t="s">
        <v>22</v>
      </c>
      <c r="B172" s="3" t="s">
        <v>562</v>
      </c>
      <c r="E172" s="3" t="s">
        <v>202</v>
      </c>
      <c r="F172" s="3" t="s">
        <v>2011</v>
      </c>
      <c r="G172" s="3" t="s">
        <v>2012</v>
      </c>
      <c r="H172" s="3" t="s">
        <v>2013</v>
      </c>
      <c r="I172" s="3" t="s">
        <v>2014</v>
      </c>
      <c r="J172" s="3" t="s">
        <v>2015</v>
      </c>
      <c r="K172" s="3" t="s">
        <v>2016</v>
      </c>
      <c r="L172" s="3" t="s">
        <v>2017</v>
      </c>
      <c r="M172" s="3" t="s">
        <v>2018</v>
      </c>
    </row>
    <row r="173" spans="1:13" x14ac:dyDescent="0.35">
      <c r="A173" s="3" t="s">
        <v>22</v>
      </c>
      <c r="B173" s="3" t="s">
        <v>563</v>
      </c>
      <c r="E173" s="3" t="s">
        <v>203</v>
      </c>
      <c r="F173" s="3" t="s">
        <v>2019</v>
      </c>
      <c r="G173" s="3" t="s">
        <v>2020</v>
      </c>
      <c r="H173" s="3" t="s">
        <v>2021</v>
      </c>
      <c r="I173" s="3" t="s">
        <v>2022</v>
      </c>
      <c r="J173" s="3" t="s">
        <v>2023</v>
      </c>
      <c r="K173" s="3" t="s">
        <v>2024</v>
      </c>
      <c r="L173" s="3" t="s">
        <v>2025</v>
      </c>
      <c r="M173" s="3" t="s">
        <v>2026</v>
      </c>
    </row>
    <row r="174" spans="1:13" x14ac:dyDescent="0.35">
      <c r="A174" s="3" t="s">
        <v>22</v>
      </c>
      <c r="B174" s="3" t="s">
        <v>564</v>
      </c>
      <c r="E174" s="3" t="s">
        <v>204</v>
      </c>
      <c r="F174" s="3" t="s">
        <v>2027</v>
      </c>
      <c r="G174" s="3" t="s">
        <v>2028</v>
      </c>
      <c r="H174" s="3" t="s">
        <v>2029</v>
      </c>
      <c r="I174" s="3" t="s">
        <v>2030</v>
      </c>
      <c r="J174" s="3" t="s">
        <v>2031</v>
      </c>
      <c r="K174" s="3" t="s">
        <v>2032</v>
      </c>
      <c r="L174" s="3" t="s">
        <v>2033</v>
      </c>
      <c r="M174" s="3" t="s">
        <v>2034</v>
      </c>
    </row>
    <row r="175" spans="1:13" x14ac:dyDescent="0.35">
      <c r="A175" s="3" t="s">
        <v>22</v>
      </c>
      <c r="B175" s="3" t="s">
        <v>565</v>
      </c>
      <c r="E175" s="3" t="s">
        <v>205</v>
      </c>
      <c r="F175" s="3" t="s">
        <v>2035</v>
      </c>
      <c r="G175" s="3" t="s">
        <v>2036</v>
      </c>
      <c r="H175" s="3" t="s">
        <v>2037</v>
      </c>
      <c r="I175" s="3" t="s">
        <v>2038</v>
      </c>
      <c r="J175" s="3" t="s">
        <v>2039</v>
      </c>
      <c r="K175" s="3" t="s">
        <v>2040</v>
      </c>
      <c r="L175" s="3" t="s">
        <v>2041</v>
      </c>
      <c r="M175" s="3" t="s">
        <v>2042</v>
      </c>
    </row>
    <row r="176" spans="1:13" x14ac:dyDescent="0.35">
      <c r="A176" s="3" t="s">
        <v>22</v>
      </c>
      <c r="B176" s="3" t="s">
        <v>566</v>
      </c>
      <c r="E176" s="3" t="s">
        <v>206</v>
      </c>
      <c r="F176" s="3" t="s">
        <v>2043</v>
      </c>
      <c r="G176" s="3" t="s">
        <v>2044</v>
      </c>
      <c r="H176" s="3" t="s">
        <v>2045</v>
      </c>
      <c r="I176" s="3" t="s">
        <v>2046</v>
      </c>
      <c r="J176" s="3" t="s">
        <v>2047</v>
      </c>
      <c r="K176" s="3" t="s">
        <v>2048</v>
      </c>
      <c r="L176" s="3" t="s">
        <v>2049</v>
      </c>
      <c r="M176" s="3" t="s">
        <v>2050</v>
      </c>
    </row>
    <row r="177" spans="1:13" x14ac:dyDescent="0.35">
      <c r="A177" s="3" t="s">
        <v>22</v>
      </c>
      <c r="B177" s="3" t="s">
        <v>567</v>
      </c>
      <c r="E177" s="3" t="s">
        <v>207</v>
      </c>
      <c r="F177" s="3" t="s">
        <v>2051</v>
      </c>
      <c r="G177" s="3" t="s">
        <v>2052</v>
      </c>
      <c r="H177" s="3" t="s">
        <v>2053</v>
      </c>
      <c r="I177" s="3" t="s">
        <v>2054</v>
      </c>
      <c r="J177" s="3" t="s">
        <v>2055</v>
      </c>
      <c r="K177" s="3" t="s">
        <v>2056</v>
      </c>
      <c r="L177" s="3" t="s">
        <v>2057</v>
      </c>
      <c r="M177" s="3" t="s">
        <v>2058</v>
      </c>
    </row>
    <row r="178" spans="1:13" x14ac:dyDescent="0.35">
      <c r="A178" s="3" t="s">
        <v>22</v>
      </c>
      <c r="B178" s="3" t="s">
        <v>568</v>
      </c>
      <c r="E178" s="3" t="s">
        <v>208</v>
      </c>
      <c r="F178" s="3" t="s">
        <v>2059</v>
      </c>
      <c r="G178" s="3" t="s">
        <v>2060</v>
      </c>
      <c r="H178" s="3" t="s">
        <v>2061</v>
      </c>
      <c r="I178" s="3" t="s">
        <v>2062</v>
      </c>
      <c r="J178" s="3" t="s">
        <v>2063</v>
      </c>
      <c r="K178" s="3" t="s">
        <v>2064</v>
      </c>
      <c r="L178" s="3" t="s">
        <v>2065</v>
      </c>
      <c r="M178" s="3" t="s">
        <v>2066</v>
      </c>
    </row>
    <row r="179" spans="1:13" x14ac:dyDescent="0.35">
      <c r="A179" s="3" t="s">
        <v>22</v>
      </c>
      <c r="B179" s="3" t="s">
        <v>569</v>
      </c>
      <c r="E179" s="3" t="s">
        <v>209</v>
      </c>
      <c r="F179" s="3" t="s">
        <v>2067</v>
      </c>
      <c r="G179" s="3" t="s">
        <v>2068</v>
      </c>
      <c r="H179" s="3" t="s">
        <v>2069</v>
      </c>
      <c r="I179" s="3" t="s">
        <v>2070</v>
      </c>
      <c r="J179" s="3" t="s">
        <v>2071</v>
      </c>
      <c r="K179" s="3" t="s">
        <v>2072</v>
      </c>
      <c r="L179" s="3" t="s">
        <v>2073</v>
      </c>
      <c r="M179" s="3" t="s">
        <v>2074</v>
      </c>
    </row>
    <row r="180" spans="1:13" x14ac:dyDescent="0.35">
      <c r="A180" s="3" t="s">
        <v>22</v>
      </c>
      <c r="B180" s="3" t="s">
        <v>570</v>
      </c>
      <c r="E180" s="3" t="s">
        <v>210</v>
      </c>
      <c r="F180" s="3" t="s">
        <v>2075</v>
      </c>
      <c r="G180" s="3" t="s">
        <v>2076</v>
      </c>
      <c r="H180" s="3" t="s">
        <v>2077</v>
      </c>
      <c r="I180" s="3" t="s">
        <v>2078</v>
      </c>
      <c r="J180" s="3" t="s">
        <v>2079</v>
      </c>
      <c r="K180" s="3" t="s">
        <v>2080</v>
      </c>
      <c r="L180" s="3" t="s">
        <v>2081</v>
      </c>
      <c r="M180" s="3" t="s">
        <v>2082</v>
      </c>
    </row>
    <row r="181" spans="1:13" x14ac:dyDescent="0.35">
      <c r="A181" s="3" t="s">
        <v>22</v>
      </c>
      <c r="B181" s="3" t="s">
        <v>571</v>
      </c>
      <c r="E181" s="3" t="s">
        <v>211</v>
      </c>
      <c r="F181" s="3" t="s">
        <v>2083</v>
      </c>
      <c r="G181" s="3" t="s">
        <v>2084</v>
      </c>
      <c r="H181" s="3" t="s">
        <v>2085</v>
      </c>
      <c r="I181" s="3" t="s">
        <v>2086</v>
      </c>
      <c r="J181" s="3" t="s">
        <v>2087</v>
      </c>
      <c r="K181" s="3" t="s">
        <v>2088</v>
      </c>
      <c r="L181" s="3" t="s">
        <v>2089</v>
      </c>
      <c r="M181" s="3" t="s">
        <v>2090</v>
      </c>
    </row>
    <row r="182" spans="1:13" x14ac:dyDescent="0.35">
      <c r="A182" s="3" t="s">
        <v>22</v>
      </c>
      <c r="B182" s="3" t="s">
        <v>572</v>
      </c>
      <c r="E182" s="3" t="s">
        <v>212</v>
      </c>
      <c r="F182" s="3" t="s">
        <v>2091</v>
      </c>
      <c r="G182" s="3" t="s">
        <v>2092</v>
      </c>
      <c r="H182" s="3" t="s">
        <v>2093</v>
      </c>
      <c r="I182" s="3" t="s">
        <v>2094</v>
      </c>
      <c r="J182" s="3" t="s">
        <v>2095</v>
      </c>
      <c r="K182" s="3" t="s">
        <v>2096</v>
      </c>
      <c r="L182" s="3" t="s">
        <v>2097</v>
      </c>
      <c r="M182" s="3" t="s">
        <v>2098</v>
      </c>
    </row>
    <row r="183" spans="1:13" x14ac:dyDescent="0.35">
      <c r="A183" s="3" t="s">
        <v>22</v>
      </c>
      <c r="B183" s="3" t="s">
        <v>573</v>
      </c>
      <c r="E183" s="3" t="s">
        <v>213</v>
      </c>
      <c r="F183" s="3" t="s">
        <v>2099</v>
      </c>
      <c r="G183" s="3" t="s">
        <v>2100</v>
      </c>
      <c r="H183" s="3" t="s">
        <v>2101</v>
      </c>
      <c r="I183" s="3" t="s">
        <v>2102</v>
      </c>
      <c r="J183" s="3" t="s">
        <v>2103</v>
      </c>
      <c r="K183" s="3" t="s">
        <v>2104</v>
      </c>
      <c r="L183" s="3" t="s">
        <v>2105</v>
      </c>
      <c r="M183" s="3" t="s">
        <v>2106</v>
      </c>
    </row>
    <row r="184" spans="1:13" x14ac:dyDescent="0.35">
      <c r="A184" s="3" t="s">
        <v>22</v>
      </c>
      <c r="B184" s="3" t="s">
        <v>574</v>
      </c>
      <c r="E184" s="3" t="s">
        <v>214</v>
      </c>
      <c r="F184" s="3" t="s">
        <v>2107</v>
      </c>
      <c r="G184" s="3" t="s">
        <v>2108</v>
      </c>
      <c r="H184" s="3" t="s">
        <v>2109</v>
      </c>
      <c r="I184" s="3" t="s">
        <v>2110</v>
      </c>
      <c r="J184" s="3" t="s">
        <v>2111</v>
      </c>
      <c r="K184" s="3" t="s">
        <v>2112</v>
      </c>
      <c r="L184" s="3" t="s">
        <v>2113</v>
      </c>
      <c r="M184" s="3" t="s">
        <v>2114</v>
      </c>
    </row>
    <row r="185" spans="1:13" x14ac:dyDescent="0.35">
      <c r="A185" s="3" t="s">
        <v>22</v>
      </c>
      <c r="B185" s="3" t="s">
        <v>575</v>
      </c>
      <c r="E185" s="3" t="s">
        <v>215</v>
      </c>
      <c r="F185" s="3" t="s">
        <v>2115</v>
      </c>
      <c r="G185" s="3" t="s">
        <v>2116</v>
      </c>
      <c r="H185" s="3" t="s">
        <v>2117</v>
      </c>
      <c r="I185" s="3" t="s">
        <v>2118</v>
      </c>
      <c r="J185" s="3" t="s">
        <v>2119</v>
      </c>
      <c r="K185" s="3" t="s">
        <v>2120</v>
      </c>
      <c r="L185" s="3" t="s">
        <v>2121</v>
      </c>
      <c r="M185" s="3" t="s">
        <v>2122</v>
      </c>
    </row>
    <row r="186" spans="1:13" x14ac:dyDescent="0.35">
      <c r="A186" s="3" t="s">
        <v>22</v>
      </c>
      <c r="B186" s="3" t="s">
        <v>576</v>
      </c>
      <c r="E186" s="3" t="s">
        <v>216</v>
      </c>
      <c r="F186" s="3" t="s">
        <v>2123</v>
      </c>
      <c r="G186" s="3" t="s">
        <v>2124</v>
      </c>
      <c r="H186" s="3" t="s">
        <v>2125</v>
      </c>
      <c r="I186" s="3" t="s">
        <v>2126</v>
      </c>
      <c r="J186" s="3" t="s">
        <v>2127</v>
      </c>
      <c r="K186" s="3" t="s">
        <v>2128</v>
      </c>
      <c r="L186" s="3" t="s">
        <v>2129</v>
      </c>
      <c r="M186" s="3" t="s">
        <v>2130</v>
      </c>
    </row>
    <row r="187" spans="1:13" x14ac:dyDescent="0.35">
      <c r="A187" s="3" t="s">
        <v>22</v>
      </c>
      <c r="B187" s="3" t="s">
        <v>577</v>
      </c>
      <c r="E187" s="3" t="s">
        <v>217</v>
      </c>
      <c r="F187" s="3" t="s">
        <v>2131</v>
      </c>
      <c r="G187" s="3" t="s">
        <v>2132</v>
      </c>
      <c r="H187" s="3" t="s">
        <v>2133</v>
      </c>
      <c r="I187" s="3" t="s">
        <v>2134</v>
      </c>
      <c r="J187" s="3" t="s">
        <v>2135</v>
      </c>
      <c r="K187" s="3" t="s">
        <v>2136</v>
      </c>
      <c r="L187" s="3" t="s">
        <v>2137</v>
      </c>
      <c r="M187" s="3" t="s">
        <v>2138</v>
      </c>
    </row>
    <row r="188" spans="1:13" x14ac:dyDescent="0.35">
      <c r="A188" s="3" t="s">
        <v>22</v>
      </c>
      <c r="B188" s="3" t="s">
        <v>578</v>
      </c>
      <c r="E188" s="3" t="s">
        <v>218</v>
      </c>
      <c r="F188" s="3" t="s">
        <v>2139</v>
      </c>
      <c r="G188" s="3" t="s">
        <v>2140</v>
      </c>
      <c r="H188" s="3" t="s">
        <v>2141</v>
      </c>
      <c r="I188" s="3" t="s">
        <v>2142</v>
      </c>
      <c r="J188" s="3" t="s">
        <v>2143</v>
      </c>
      <c r="K188" s="3" t="s">
        <v>2144</v>
      </c>
      <c r="L188" s="3" t="s">
        <v>2145</v>
      </c>
      <c r="M188" s="3" t="s">
        <v>2146</v>
      </c>
    </row>
    <row r="189" spans="1:13" x14ac:dyDescent="0.35">
      <c r="A189" s="3" t="s">
        <v>22</v>
      </c>
      <c r="B189" s="3" t="s">
        <v>579</v>
      </c>
      <c r="E189" s="3" t="s">
        <v>219</v>
      </c>
      <c r="F189" s="3" t="s">
        <v>2147</v>
      </c>
      <c r="G189" s="3" t="s">
        <v>2148</v>
      </c>
      <c r="H189" s="3" t="s">
        <v>2149</v>
      </c>
      <c r="I189" s="3" t="s">
        <v>2150</v>
      </c>
      <c r="J189" s="3" t="s">
        <v>2151</v>
      </c>
      <c r="K189" s="3" t="s">
        <v>2152</v>
      </c>
      <c r="L189" s="3" t="s">
        <v>2153</v>
      </c>
      <c r="M189" s="3" t="s">
        <v>2154</v>
      </c>
    </row>
    <row r="190" spans="1:13" x14ac:dyDescent="0.35">
      <c r="A190" s="3" t="s">
        <v>22</v>
      </c>
      <c r="B190" s="3" t="s">
        <v>580</v>
      </c>
      <c r="E190" s="3" t="s">
        <v>220</v>
      </c>
      <c r="F190" s="3" t="s">
        <v>2155</v>
      </c>
      <c r="G190" s="3" t="s">
        <v>2156</v>
      </c>
      <c r="H190" s="3" t="s">
        <v>2157</v>
      </c>
      <c r="I190" s="3" t="s">
        <v>2158</v>
      </c>
      <c r="J190" s="3" t="s">
        <v>2159</v>
      </c>
      <c r="K190" s="3" t="s">
        <v>2160</v>
      </c>
      <c r="L190" s="3" t="s">
        <v>2161</v>
      </c>
      <c r="M190" s="3" t="s">
        <v>2162</v>
      </c>
    </row>
    <row r="191" spans="1:13" x14ac:dyDescent="0.35">
      <c r="A191" s="3" t="s">
        <v>22</v>
      </c>
      <c r="B191" s="3" t="s">
        <v>581</v>
      </c>
      <c r="E191" s="3" t="s">
        <v>221</v>
      </c>
      <c r="F191" s="3" t="s">
        <v>2163</v>
      </c>
      <c r="G191" s="3" t="s">
        <v>2164</v>
      </c>
      <c r="H191" s="3" t="s">
        <v>2165</v>
      </c>
      <c r="I191" s="3" t="s">
        <v>2166</v>
      </c>
      <c r="J191" s="3" t="s">
        <v>2167</v>
      </c>
      <c r="K191" s="3" t="s">
        <v>2168</v>
      </c>
      <c r="L191" s="3" t="s">
        <v>2169</v>
      </c>
      <c r="M191" s="3" t="s">
        <v>2170</v>
      </c>
    </row>
    <row r="192" spans="1:13" x14ac:dyDescent="0.35">
      <c r="A192" s="3" t="s">
        <v>22</v>
      </c>
      <c r="B192" s="3" t="s">
        <v>582</v>
      </c>
      <c r="E192" s="3" t="s">
        <v>222</v>
      </c>
      <c r="F192" s="3" t="s">
        <v>2171</v>
      </c>
      <c r="G192" s="3" t="s">
        <v>2172</v>
      </c>
      <c r="H192" s="3" t="s">
        <v>2173</v>
      </c>
      <c r="I192" s="3" t="s">
        <v>2174</v>
      </c>
      <c r="J192" s="3" t="s">
        <v>2175</v>
      </c>
      <c r="K192" s="3" t="s">
        <v>2176</v>
      </c>
      <c r="L192" s="3" t="s">
        <v>2177</v>
      </c>
      <c r="M192" s="3" t="s">
        <v>2178</v>
      </c>
    </row>
    <row r="193" spans="1:13" x14ac:dyDescent="0.35">
      <c r="A193" s="3" t="s">
        <v>22</v>
      </c>
      <c r="B193" s="3" t="s">
        <v>583</v>
      </c>
      <c r="E193" s="3" t="s">
        <v>223</v>
      </c>
      <c r="F193" s="3" t="s">
        <v>2179</v>
      </c>
      <c r="G193" s="3" t="s">
        <v>2180</v>
      </c>
      <c r="H193" s="3" t="s">
        <v>2181</v>
      </c>
      <c r="I193" s="3" t="s">
        <v>2182</v>
      </c>
      <c r="J193" s="3" t="s">
        <v>2183</v>
      </c>
      <c r="K193" s="3" t="s">
        <v>2184</v>
      </c>
      <c r="L193" s="3" t="s">
        <v>2185</v>
      </c>
      <c r="M193" s="3" t="s">
        <v>2186</v>
      </c>
    </row>
    <row r="194" spans="1:13" x14ac:dyDescent="0.35">
      <c r="A194" s="3" t="s">
        <v>22</v>
      </c>
      <c r="B194" s="3" t="s">
        <v>584</v>
      </c>
      <c r="E194" s="3" t="s">
        <v>224</v>
      </c>
      <c r="F194" s="3" t="s">
        <v>2187</v>
      </c>
      <c r="G194" s="3" t="s">
        <v>2188</v>
      </c>
      <c r="H194" s="3" t="s">
        <v>2189</v>
      </c>
      <c r="I194" s="3" t="s">
        <v>2190</v>
      </c>
      <c r="J194" s="3" t="s">
        <v>2191</v>
      </c>
      <c r="K194" s="3" t="s">
        <v>2192</v>
      </c>
      <c r="L194" s="3" t="s">
        <v>2193</v>
      </c>
      <c r="M194" s="3" t="s">
        <v>2194</v>
      </c>
    </row>
    <row r="195" spans="1:13" x14ac:dyDescent="0.35">
      <c r="A195" s="3" t="s">
        <v>22</v>
      </c>
      <c r="B195" s="3" t="s">
        <v>585</v>
      </c>
      <c r="E195" s="3" t="s">
        <v>225</v>
      </c>
      <c r="F195" s="3" t="s">
        <v>2195</v>
      </c>
      <c r="G195" s="3" t="s">
        <v>2196</v>
      </c>
      <c r="H195" s="3" t="s">
        <v>2197</v>
      </c>
      <c r="I195" s="3" t="s">
        <v>2198</v>
      </c>
      <c r="J195" s="3" t="s">
        <v>2199</v>
      </c>
      <c r="K195" s="3" t="s">
        <v>2200</v>
      </c>
      <c r="L195" s="3" t="s">
        <v>2201</v>
      </c>
      <c r="M195" s="3" t="s">
        <v>2202</v>
      </c>
    </row>
    <row r="196" spans="1:13" x14ac:dyDescent="0.35">
      <c r="A196" s="3" t="s">
        <v>22</v>
      </c>
      <c r="B196" s="3" t="s">
        <v>586</v>
      </c>
      <c r="E196" s="3" t="s">
        <v>226</v>
      </c>
      <c r="F196" s="3" t="s">
        <v>2203</v>
      </c>
      <c r="G196" s="3" t="s">
        <v>2204</v>
      </c>
      <c r="H196" s="3" t="s">
        <v>2205</v>
      </c>
      <c r="I196" s="3" t="s">
        <v>2206</v>
      </c>
      <c r="J196" s="3" t="s">
        <v>2207</v>
      </c>
      <c r="K196" s="3" t="s">
        <v>2208</v>
      </c>
      <c r="L196" s="3" t="s">
        <v>2209</v>
      </c>
      <c r="M196" s="3" t="s">
        <v>2210</v>
      </c>
    </row>
    <row r="197" spans="1:13" x14ac:dyDescent="0.35">
      <c r="A197" s="3" t="s">
        <v>22</v>
      </c>
      <c r="B197" s="3" t="s">
        <v>587</v>
      </c>
      <c r="E197" s="3" t="s">
        <v>227</v>
      </c>
      <c r="F197" s="3" t="s">
        <v>2211</v>
      </c>
      <c r="G197" s="3" t="s">
        <v>2212</v>
      </c>
      <c r="H197" s="3" t="s">
        <v>2213</v>
      </c>
      <c r="I197" s="3" t="s">
        <v>2214</v>
      </c>
      <c r="J197" s="3" t="s">
        <v>2215</v>
      </c>
      <c r="K197" s="3" t="s">
        <v>2216</v>
      </c>
      <c r="L197" s="3" t="s">
        <v>2217</v>
      </c>
      <c r="M197" s="3" t="s">
        <v>2218</v>
      </c>
    </row>
    <row r="198" spans="1:13" x14ac:dyDescent="0.35">
      <c r="A198" s="3" t="s">
        <v>22</v>
      </c>
      <c r="B198" s="3" t="s">
        <v>588</v>
      </c>
      <c r="E198" s="3" t="s">
        <v>228</v>
      </c>
      <c r="F198" s="3" t="s">
        <v>2219</v>
      </c>
      <c r="G198" s="3" t="s">
        <v>2220</v>
      </c>
      <c r="H198" s="3" t="s">
        <v>2221</v>
      </c>
      <c r="I198" s="3" t="s">
        <v>2222</v>
      </c>
      <c r="J198" s="3" t="s">
        <v>2223</v>
      </c>
      <c r="K198" s="3" t="s">
        <v>2224</v>
      </c>
      <c r="L198" s="3" t="s">
        <v>2225</v>
      </c>
      <c r="M198" s="3" t="s">
        <v>2226</v>
      </c>
    </row>
    <row r="199" spans="1:13" x14ac:dyDescent="0.35">
      <c r="A199" s="3" t="s">
        <v>22</v>
      </c>
      <c r="B199" s="3" t="s">
        <v>589</v>
      </c>
      <c r="E199" s="3" t="s">
        <v>229</v>
      </c>
      <c r="F199" s="3" t="s">
        <v>2227</v>
      </c>
      <c r="G199" s="3" t="s">
        <v>2228</v>
      </c>
      <c r="H199" s="3" t="s">
        <v>2229</v>
      </c>
      <c r="I199" s="3" t="s">
        <v>2230</v>
      </c>
      <c r="J199" s="3" t="s">
        <v>2231</v>
      </c>
      <c r="K199" s="3" t="s">
        <v>2232</v>
      </c>
      <c r="L199" s="3" t="s">
        <v>2233</v>
      </c>
      <c r="M199" s="3" t="s">
        <v>2234</v>
      </c>
    </row>
    <row r="200" spans="1:13" x14ac:dyDescent="0.35">
      <c r="A200" s="3" t="s">
        <v>22</v>
      </c>
      <c r="B200" s="3" t="s">
        <v>590</v>
      </c>
      <c r="E200" s="3" t="s">
        <v>230</v>
      </c>
      <c r="F200" s="3" t="s">
        <v>2235</v>
      </c>
      <c r="G200" s="3" t="s">
        <v>2236</v>
      </c>
      <c r="H200" s="3" t="s">
        <v>2237</v>
      </c>
      <c r="I200" s="3" t="s">
        <v>2238</v>
      </c>
      <c r="J200" s="3" t="s">
        <v>2239</v>
      </c>
      <c r="K200" s="3" t="s">
        <v>2240</v>
      </c>
      <c r="L200" s="3" t="s">
        <v>2241</v>
      </c>
      <c r="M200" s="3" t="s">
        <v>2242</v>
      </c>
    </row>
    <row r="201" spans="1:13" x14ac:dyDescent="0.35">
      <c r="A201" s="3" t="s">
        <v>22</v>
      </c>
      <c r="B201" s="3" t="s">
        <v>591</v>
      </c>
      <c r="E201" s="3" t="s">
        <v>231</v>
      </c>
      <c r="F201" s="3" t="s">
        <v>2243</v>
      </c>
      <c r="G201" s="3" t="s">
        <v>2244</v>
      </c>
      <c r="H201" s="3" t="s">
        <v>2245</v>
      </c>
      <c r="I201" s="3" t="s">
        <v>2246</v>
      </c>
      <c r="J201" s="3" t="s">
        <v>2247</v>
      </c>
      <c r="K201" s="3" t="s">
        <v>2248</v>
      </c>
      <c r="L201" s="3" t="s">
        <v>2249</v>
      </c>
      <c r="M201" s="3" t="s">
        <v>2250</v>
      </c>
    </row>
    <row r="202" spans="1:13" x14ac:dyDescent="0.35">
      <c r="A202" s="3" t="s">
        <v>22</v>
      </c>
      <c r="B202" s="3" t="s">
        <v>592</v>
      </c>
      <c r="E202" s="3" t="s">
        <v>232</v>
      </c>
      <c r="F202" s="3" t="s">
        <v>2251</v>
      </c>
      <c r="G202" s="3" t="s">
        <v>2252</v>
      </c>
      <c r="H202" s="3" t="s">
        <v>2253</v>
      </c>
      <c r="I202" s="3" t="s">
        <v>2254</v>
      </c>
      <c r="J202" s="3" t="s">
        <v>2255</v>
      </c>
      <c r="K202" s="3" t="s">
        <v>2256</v>
      </c>
      <c r="L202" s="3" t="s">
        <v>2257</v>
      </c>
      <c r="M202" s="3" t="s">
        <v>2258</v>
      </c>
    </row>
    <row r="203" spans="1:13" x14ac:dyDescent="0.35">
      <c r="A203" s="3" t="s">
        <v>22</v>
      </c>
      <c r="B203" s="3" t="s">
        <v>593</v>
      </c>
      <c r="E203" s="3" t="s">
        <v>233</v>
      </c>
      <c r="F203" s="3" t="s">
        <v>2259</v>
      </c>
      <c r="G203" s="3" t="s">
        <v>2260</v>
      </c>
      <c r="H203" s="3" t="s">
        <v>2261</v>
      </c>
      <c r="I203" s="3" t="s">
        <v>2262</v>
      </c>
      <c r="J203" s="3" t="s">
        <v>2263</v>
      </c>
      <c r="K203" s="3" t="s">
        <v>2264</v>
      </c>
      <c r="L203" s="3" t="s">
        <v>2265</v>
      </c>
      <c r="M203" s="3" t="s">
        <v>2266</v>
      </c>
    </row>
    <row r="204" spans="1:13" x14ac:dyDescent="0.35">
      <c r="A204" s="3" t="s">
        <v>22</v>
      </c>
      <c r="B204" s="3" t="s">
        <v>594</v>
      </c>
      <c r="E204" s="3" t="s">
        <v>234</v>
      </c>
      <c r="F204" s="3" t="s">
        <v>2267</v>
      </c>
      <c r="G204" s="3" t="s">
        <v>2268</v>
      </c>
      <c r="H204" s="3" t="s">
        <v>2269</v>
      </c>
      <c r="I204" s="3" t="s">
        <v>2270</v>
      </c>
      <c r="J204" s="3" t="s">
        <v>2271</v>
      </c>
      <c r="K204" s="3" t="s">
        <v>2272</v>
      </c>
      <c r="L204" s="3" t="s">
        <v>2273</v>
      </c>
      <c r="M204" s="3" t="s">
        <v>2274</v>
      </c>
    </row>
    <row r="205" spans="1:13" x14ac:dyDescent="0.35">
      <c r="A205" s="3" t="s">
        <v>22</v>
      </c>
      <c r="B205" s="3" t="s">
        <v>595</v>
      </c>
      <c r="E205" s="3" t="s">
        <v>235</v>
      </c>
      <c r="F205" s="3" t="s">
        <v>2275</v>
      </c>
      <c r="G205" s="3" t="s">
        <v>2276</v>
      </c>
      <c r="H205" s="3" t="s">
        <v>2277</v>
      </c>
      <c r="I205" s="3" t="s">
        <v>2278</v>
      </c>
      <c r="J205" s="3" t="s">
        <v>2279</v>
      </c>
      <c r="K205" s="3" t="s">
        <v>2280</v>
      </c>
      <c r="L205" s="3" t="s">
        <v>2281</v>
      </c>
      <c r="M205" s="3" t="s">
        <v>2282</v>
      </c>
    </row>
    <row r="206" spans="1:13" x14ac:dyDescent="0.35">
      <c r="A206" s="3" t="s">
        <v>22</v>
      </c>
      <c r="B206" s="3" t="s">
        <v>596</v>
      </c>
      <c r="E206" s="3" t="s">
        <v>236</v>
      </c>
      <c r="F206" s="3" t="s">
        <v>2283</v>
      </c>
      <c r="G206" s="3" t="s">
        <v>2284</v>
      </c>
      <c r="H206" s="3" t="s">
        <v>2285</v>
      </c>
      <c r="I206" s="3" t="s">
        <v>2286</v>
      </c>
      <c r="J206" s="3" t="s">
        <v>2287</v>
      </c>
      <c r="K206" s="3" t="s">
        <v>2288</v>
      </c>
      <c r="L206" s="3" t="s">
        <v>2289</v>
      </c>
      <c r="M206" s="3" t="s">
        <v>2290</v>
      </c>
    </row>
    <row r="207" spans="1:13" x14ac:dyDescent="0.35">
      <c r="A207" s="3" t="s">
        <v>22</v>
      </c>
      <c r="B207" s="3" t="s">
        <v>597</v>
      </c>
      <c r="E207" s="3" t="s">
        <v>237</v>
      </c>
      <c r="F207" s="3" t="s">
        <v>2291</v>
      </c>
      <c r="G207" s="3" t="s">
        <v>2292</v>
      </c>
      <c r="H207" s="3" t="s">
        <v>2293</v>
      </c>
      <c r="I207" s="3" t="s">
        <v>2294</v>
      </c>
      <c r="J207" s="3" t="s">
        <v>2295</v>
      </c>
      <c r="K207" s="3" t="s">
        <v>2296</v>
      </c>
      <c r="L207" s="3" t="s">
        <v>2297</v>
      </c>
      <c r="M207" s="3" t="s">
        <v>2298</v>
      </c>
    </row>
    <row r="208" spans="1:13" x14ac:dyDescent="0.35">
      <c r="A208" s="3" t="s">
        <v>22</v>
      </c>
      <c r="B208" s="3" t="s">
        <v>598</v>
      </c>
      <c r="E208" s="3" t="s">
        <v>238</v>
      </c>
      <c r="F208" s="3" t="s">
        <v>2299</v>
      </c>
      <c r="G208" s="3" t="s">
        <v>2300</v>
      </c>
      <c r="H208" s="3" t="s">
        <v>2301</v>
      </c>
      <c r="I208" s="3" t="s">
        <v>2302</v>
      </c>
      <c r="J208" s="3" t="s">
        <v>2303</v>
      </c>
      <c r="K208" s="3" t="s">
        <v>2304</v>
      </c>
      <c r="L208" s="3" t="s">
        <v>2305</v>
      </c>
      <c r="M208" s="3" t="s">
        <v>2306</v>
      </c>
    </row>
    <row r="209" spans="1:13" x14ac:dyDescent="0.35">
      <c r="A209" s="3" t="s">
        <v>22</v>
      </c>
      <c r="B209" s="3" t="s">
        <v>599</v>
      </c>
      <c r="E209" s="3" t="s">
        <v>239</v>
      </c>
      <c r="F209" s="3" t="s">
        <v>2307</v>
      </c>
      <c r="G209" s="3" t="s">
        <v>2308</v>
      </c>
      <c r="H209" s="3" t="s">
        <v>2309</v>
      </c>
      <c r="I209" s="3" t="s">
        <v>2310</v>
      </c>
      <c r="J209" s="3" t="s">
        <v>2311</v>
      </c>
      <c r="K209" s="3" t="s">
        <v>2312</v>
      </c>
      <c r="L209" s="3" t="s">
        <v>2313</v>
      </c>
      <c r="M209" s="3" t="s">
        <v>2314</v>
      </c>
    </row>
    <row r="210" spans="1:13" x14ac:dyDescent="0.35">
      <c r="A210" s="3" t="s">
        <v>22</v>
      </c>
      <c r="B210" s="3" t="s">
        <v>600</v>
      </c>
      <c r="E210" s="3" t="s">
        <v>240</v>
      </c>
      <c r="F210" s="3" t="s">
        <v>2315</v>
      </c>
      <c r="G210" s="3" t="s">
        <v>2316</v>
      </c>
      <c r="H210" s="3" t="s">
        <v>2317</v>
      </c>
      <c r="I210" s="3" t="s">
        <v>2318</v>
      </c>
      <c r="J210" s="3" t="s">
        <v>2319</v>
      </c>
      <c r="K210" s="3" t="s">
        <v>2320</v>
      </c>
      <c r="L210" s="3" t="s">
        <v>2321</v>
      </c>
      <c r="M210" s="3" t="s">
        <v>2322</v>
      </c>
    </row>
    <row r="211" spans="1:13" x14ac:dyDescent="0.35">
      <c r="A211" s="3" t="s">
        <v>22</v>
      </c>
      <c r="B211" s="3" t="s">
        <v>601</v>
      </c>
      <c r="E211" s="3" t="s">
        <v>241</v>
      </c>
      <c r="F211" s="3" t="s">
        <v>2323</v>
      </c>
      <c r="G211" s="3" t="s">
        <v>2324</v>
      </c>
      <c r="H211" s="3" t="s">
        <v>2325</v>
      </c>
      <c r="I211" s="3" t="s">
        <v>2326</v>
      </c>
      <c r="J211" s="3" t="s">
        <v>2327</v>
      </c>
      <c r="K211" s="3" t="s">
        <v>2328</v>
      </c>
      <c r="L211" s="3" t="s">
        <v>2329</v>
      </c>
      <c r="M211" s="3" t="s">
        <v>2330</v>
      </c>
    </row>
    <row r="212" spans="1:13" x14ac:dyDescent="0.35">
      <c r="A212" s="3" t="s">
        <v>22</v>
      </c>
      <c r="B212" s="3" t="s">
        <v>602</v>
      </c>
      <c r="E212" s="3" t="s">
        <v>242</v>
      </c>
      <c r="F212" s="3" t="s">
        <v>2331</v>
      </c>
      <c r="G212" s="3" t="s">
        <v>2332</v>
      </c>
      <c r="H212" s="3" t="s">
        <v>2333</v>
      </c>
      <c r="I212" s="3" t="s">
        <v>2334</v>
      </c>
      <c r="J212" s="3" t="s">
        <v>2335</v>
      </c>
      <c r="K212" s="3" t="s">
        <v>2336</v>
      </c>
      <c r="L212" s="3" t="s">
        <v>2337</v>
      </c>
      <c r="M212" s="3" t="s">
        <v>2338</v>
      </c>
    </row>
    <row r="213" spans="1:13" x14ac:dyDescent="0.35">
      <c r="A213" s="3" t="s">
        <v>22</v>
      </c>
      <c r="B213" s="3" t="s">
        <v>603</v>
      </c>
      <c r="E213" s="3" t="s">
        <v>243</v>
      </c>
      <c r="F213" s="3" t="s">
        <v>2339</v>
      </c>
      <c r="G213" s="3" t="s">
        <v>2340</v>
      </c>
      <c r="H213" s="3" t="s">
        <v>2341</v>
      </c>
      <c r="I213" s="3" t="s">
        <v>2342</v>
      </c>
      <c r="J213" s="3" t="s">
        <v>2343</v>
      </c>
      <c r="K213" s="3" t="s">
        <v>2344</v>
      </c>
      <c r="L213" s="3" t="s">
        <v>2345</v>
      </c>
      <c r="M213" s="3" t="s">
        <v>2346</v>
      </c>
    </row>
    <row r="214" spans="1:13" x14ac:dyDescent="0.35">
      <c r="A214" s="3" t="s">
        <v>22</v>
      </c>
      <c r="B214" s="3" t="s">
        <v>604</v>
      </c>
      <c r="E214" s="3" t="s">
        <v>244</v>
      </c>
      <c r="F214" s="3" t="s">
        <v>2347</v>
      </c>
      <c r="G214" s="3" t="s">
        <v>2348</v>
      </c>
      <c r="H214" s="3" t="s">
        <v>2349</v>
      </c>
      <c r="I214" s="3" t="s">
        <v>2350</v>
      </c>
      <c r="J214" s="3" t="s">
        <v>2351</v>
      </c>
      <c r="K214" s="3" t="s">
        <v>2352</v>
      </c>
      <c r="L214" s="3" t="s">
        <v>2353</v>
      </c>
      <c r="M214" s="3" t="s">
        <v>2354</v>
      </c>
    </row>
    <row r="215" spans="1:13" x14ac:dyDescent="0.35">
      <c r="A215" s="3" t="s">
        <v>22</v>
      </c>
      <c r="B215" s="3" t="s">
        <v>605</v>
      </c>
      <c r="E215" s="3" t="s">
        <v>245</v>
      </c>
      <c r="F215" s="3" t="s">
        <v>2355</v>
      </c>
      <c r="G215" s="3" t="s">
        <v>2356</v>
      </c>
      <c r="H215" s="3" t="s">
        <v>2357</v>
      </c>
      <c r="I215" s="3" t="s">
        <v>2358</v>
      </c>
      <c r="J215" s="3" t="s">
        <v>2359</v>
      </c>
      <c r="K215" s="3" t="s">
        <v>2360</v>
      </c>
      <c r="L215" s="3" t="s">
        <v>2361</v>
      </c>
      <c r="M215" s="3" t="s">
        <v>2362</v>
      </c>
    </row>
    <row r="216" spans="1:13" x14ac:dyDescent="0.35">
      <c r="A216" s="3" t="s">
        <v>22</v>
      </c>
      <c r="B216" s="3" t="s">
        <v>606</v>
      </c>
      <c r="E216" s="3" t="s">
        <v>246</v>
      </c>
      <c r="F216" s="3" t="s">
        <v>2363</v>
      </c>
      <c r="G216" s="3" t="s">
        <v>2364</v>
      </c>
      <c r="H216" s="3" t="s">
        <v>2365</v>
      </c>
      <c r="I216" s="3" t="s">
        <v>2366</v>
      </c>
      <c r="J216" s="3" t="s">
        <v>2367</v>
      </c>
      <c r="K216" s="3" t="s">
        <v>2368</v>
      </c>
      <c r="L216" s="3" t="s">
        <v>2369</v>
      </c>
      <c r="M216" s="3" t="s">
        <v>2370</v>
      </c>
    </row>
    <row r="217" spans="1:13" x14ac:dyDescent="0.35">
      <c r="A217" s="3" t="s">
        <v>22</v>
      </c>
      <c r="B217" s="3" t="s">
        <v>607</v>
      </c>
      <c r="E217" s="3" t="s">
        <v>247</v>
      </c>
      <c r="F217" s="3" t="s">
        <v>2371</v>
      </c>
      <c r="G217" s="3" t="s">
        <v>2372</v>
      </c>
      <c r="H217" s="3" t="s">
        <v>2373</v>
      </c>
      <c r="I217" s="3" t="s">
        <v>2374</v>
      </c>
      <c r="J217" s="3" t="s">
        <v>2375</v>
      </c>
      <c r="K217" s="3" t="s">
        <v>2376</v>
      </c>
      <c r="L217" s="3" t="s">
        <v>2377</v>
      </c>
      <c r="M217" s="3" t="s">
        <v>2378</v>
      </c>
    </row>
    <row r="218" spans="1:13" x14ac:dyDescent="0.35">
      <c r="A218" s="3" t="s">
        <v>22</v>
      </c>
      <c r="B218" s="3" t="s">
        <v>608</v>
      </c>
      <c r="E218" s="3" t="s">
        <v>248</v>
      </c>
      <c r="F218" s="3" t="s">
        <v>2379</v>
      </c>
      <c r="G218" s="3" t="s">
        <v>2380</v>
      </c>
      <c r="H218" s="3" t="s">
        <v>2381</v>
      </c>
      <c r="I218" s="3" t="s">
        <v>2382</v>
      </c>
      <c r="J218" s="3" t="s">
        <v>2383</v>
      </c>
      <c r="K218" s="3" t="s">
        <v>2384</v>
      </c>
      <c r="L218" s="3" t="s">
        <v>2385</v>
      </c>
      <c r="M218" s="3" t="s">
        <v>2386</v>
      </c>
    </row>
    <row r="219" spans="1:13" x14ac:dyDescent="0.35">
      <c r="A219" s="3" t="s">
        <v>22</v>
      </c>
      <c r="B219" s="3" t="s">
        <v>609</v>
      </c>
      <c r="E219" s="3" t="s">
        <v>249</v>
      </c>
      <c r="F219" s="3" t="s">
        <v>2387</v>
      </c>
      <c r="G219" s="3" t="s">
        <v>2388</v>
      </c>
      <c r="H219" s="3" t="s">
        <v>2389</v>
      </c>
      <c r="I219" s="3" t="s">
        <v>2390</v>
      </c>
      <c r="J219" s="3" t="s">
        <v>2391</v>
      </c>
      <c r="K219" s="3" t="s">
        <v>2392</v>
      </c>
      <c r="L219" s="3" t="s">
        <v>2393</v>
      </c>
      <c r="M219" s="3" t="s">
        <v>2394</v>
      </c>
    </row>
    <row r="220" spans="1:13" x14ac:dyDescent="0.35">
      <c r="A220" s="3" t="s">
        <v>22</v>
      </c>
      <c r="B220" s="3" t="s">
        <v>610</v>
      </c>
      <c r="E220" s="3" t="s">
        <v>250</v>
      </c>
      <c r="F220" s="3" t="s">
        <v>2395</v>
      </c>
      <c r="G220" s="3" t="s">
        <v>2396</v>
      </c>
      <c r="H220" s="3" t="s">
        <v>2397</v>
      </c>
      <c r="I220" s="3" t="s">
        <v>2398</v>
      </c>
      <c r="J220" s="3" t="s">
        <v>2399</v>
      </c>
      <c r="K220" s="3" t="s">
        <v>2400</v>
      </c>
      <c r="L220" s="3" t="s">
        <v>2401</v>
      </c>
      <c r="M220" s="3" t="s">
        <v>2402</v>
      </c>
    </row>
    <row r="221" spans="1:13" x14ac:dyDescent="0.35">
      <c r="A221" s="3" t="s">
        <v>22</v>
      </c>
      <c r="B221" s="3" t="s">
        <v>611</v>
      </c>
      <c r="E221" s="3" t="s">
        <v>251</v>
      </c>
      <c r="F221" s="3" t="s">
        <v>2403</v>
      </c>
      <c r="G221" s="3" t="s">
        <v>2404</v>
      </c>
      <c r="H221" s="3" t="s">
        <v>2405</v>
      </c>
      <c r="I221" s="3" t="s">
        <v>2406</v>
      </c>
      <c r="J221" s="3" t="s">
        <v>2407</v>
      </c>
      <c r="K221" s="3" t="s">
        <v>2408</v>
      </c>
      <c r="L221" s="3" t="s">
        <v>2409</v>
      </c>
      <c r="M221" s="3" t="s">
        <v>2410</v>
      </c>
    </row>
    <row r="222" spans="1:13" x14ac:dyDescent="0.35">
      <c r="A222" s="3" t="s">
        <v>22</v>
      </c>
      <c r="B222" s="3" t="s">
        <v>612</v>
      </c>
      <c r="E222" s="3" t="s">
        <v>252</v>
      </c>
      <c r="F222" s="3" t="s">
        <v>2411</v>
      </c>
      <c r="G222" s="3" t="s">
        <v>2412</v>
      </c>
      <c r="H222" s="3" t="s">
        <v>2413</v>
      </c>
      <c r="I222" s="3" t="s">
        <v>2414</v>
      </c>
      <c r="J222" s="3" t="s">
        <v>2415</v>
      </c>
      <c r="K222" s="3" t="s">
        <v>2416</v>
      </c>
      <c r="L222" s="3" t="s">
        <v>2417</v>
      </c>
      <c r="M222" s="3" t="s">
        <v>2418</v>
      </c>
    </row>
    <row r="223" spans="1:13" x14ac:dyDescent="0.35">
      <c r="A223" s="3" t="s">
        <v>22</v>
      </c>
      <c r="B223" s="3" t="s">
        <v>613</v>
      </c>
      <c r="E223" s="3" t="s">
        <v>253</v>
      </c>
      <c r="F223" s="3" t="s">
        <v>2419</v>
      </c>
      <c r="G223" s="3" t="s">
        <v>2420</v>
      </c>
      <c r="H223" s="3" t="s">
        <v>2421</v>
      </c>
      <c r="I223" s="3" t="s">
        <v>2422</v>
      </c>
      <c r="J223" s="3" t="s">
        <v>2423</v>
      </c>
      <c r="K223" s="3" t="s">
        <v>2424</v>
      </c>
      <c r="L223" s="3" t="s">
        <v>2425</v>
      </c>
      <c r="M223" s="3" t="s">
        <v>2426</v>
      </c>
    </row>
    <row r="224" spans="1:13" x14ac:dyDescent="0.35">
      <c r="A224" s="3" t="s">
        <v>22</v>
      </c>
      <c r="B224" s="3" t="s">
        <v>614</v>
      </c>
      <c r="E224" s="3" t="s">
        <v>254</v>
      </c>
      <c r="F224" s="3" t="s">
        <v>2427</v>
      </c>
      <c r="G224" s="3" t="s">
        <v>2428</v>
      </c>
      <c r="H224" s="3" t="s">
        <v>2429</v>
      </c>
      <c r="I224" s="3" t="s">
        <v>2430</v>
      </c>
      <c r="J224" s="3" t="s">
        <v>2431</v>
      </c>
      <c r="K224" s="3" t="s">
        <v>2432</v>
      </c>
      <c r="L224" s="3" t="s">
        <v>2433</v>
      </c>
      <c r="M224" s="3" t="s">
        <v>2434</v>
      </c>
    </row>
    <row r="225" spans="1:13" x14ac:dyDescent="0.35">
      <c r="A225" s="3" t="s">
        <v>22</v>
      </c>
      <c r="B225" s="3" t="s">
        <v>615</v>
      </c>
      <c r="E225" s="3" t="s">
        <v>255</v>
      </c>
      <c r="F225" s="3" t="s">
        <v>2435</v>
      </c>
      <c r="G225" s="3" t="s">
        <v>2436</v>
      </c>
      <c r="H225" s="3" t="s">
        <v>2437</v>
      </c>
      <c r="I225" s="3" t="s">
        <v>2438</v>
      </c>
      <c r="J225" s="3" t="s">
        <v>2439</v>
      </c>
      <c r="K225" s="3" t="s">
        <v>2440</v>
      </c>
      <c r="L225" s="3" t="s">
        <v>2441</v>
      </c>
      <c r="M225" s="3" t="s">
        <v>2442</v>
      </c>
    </row>
    <row r="226" spans="1:13" x14ac:dyDescent="0.35">
      <c r="A226" s="3" t="s">
        <v>22</v>
      </c>
      <c r="B226" s="3" t="s">
        <v>616</v>
      </c>
      <c r="E226" s="3" t="s">
        <v>256</v>
      </c>
      <c r="F226" s="3" t="s">
        <v>2443</v>
      </c>
      <c r="G226" s="3" t="s">
        <v>2444</v>
      </c>
      <c r="H226" s="3" t="s">
        <v>2445</v>
      </c>
      <c r="I226" s="3" t="s">
        <v>2446</v>
      </c>
      <c r="J226" s="3" t="s">
        <v>2447</v>
      </c>
      <c r="K226" s="3" t="s">
        <v>2448</v>
      </c>
      <c r="L226" s="3" t="s">
        <v>2449</v>
      </c>
      <c r="M226" s="3" t="s">
        <v>2450</v>
      </c>
    </row>
    <row r="227" spans="1:13" x14ac:dyDescent="0.35">
      <c r="A227" s="3" t="s">
        <v>22</v>
      </c>
      <c r="B227" s="3" t="s">
        <v>617</v>
      </c>
      <c r="E227" s="3" t="s">
        <v>257</v>
      </c>
      <c r="F227" s="3" t="s">
        <v>2451</v>
      </c>
      <c r="G227" s="3" t="s">
        <v>2452</v>
      </c>
      <c r="H227" s="3" t="s">
        <v>2453</v>
      </c>
      <c r="I227" s="3" t="s">
        <v>2454</v>
      </c>
      <c r="J227" s="3" t="s">
        <v>2455</v>
      </c>
      <c r="K227" s="3" t="s">
        <v>2456</v>
      </c>
      <c r="L227" s="3" t="s">
        <v>2457</v>
      </c>
      <c r="M227" s="3" t="s">
        <v>2458</v>
      </c>
    </row>
    <row r="228" spans="1:13" x14ac:dyDescent="0.35">
      <c r="A228" s="3" t="s">
        <v>22</v>
      </c>
      <c r="B228" s="3" t="s">
        <v>618</v>
      </c>
      <c r="E228" s="3" t="s">
        <v>258</v>
      </c>
      <c r="F228" s="3" t="s">
        <v>2459</v>
      </c>
      <c r="G228" s="3" t="s">
        <v>2460</v>
      </c>
      <c r="H228" s="3" t="s">
        <v>2461</v>
      </c>
      <c r="I228" s="3" t="s">
        <v>2462</v>
      </c>
      <c r="J228" s="3" t="s">
        <v>2463</v>
      </c>
      <c r="K228" s="3" t="s">
        <v>2464</v>
      </c>
      <c r="L228" s="3" t="s">
        <v>2465</v>
      </c>
      <c r="M228" s="3" t="s">
        <v>2466</v>
      </c>
    </row>
    <row r="229" spans="1:13" x14ac:dyDescent="0.35">
      <c r="A229" s="3" t="s">
        <v>22</v>
      </c>
      <c r="B229" s="3" t="s">
        <v>619</v>
      </c>
      <c r="E229" s="3" t="s">
        <v>259</v>
      </c>
      <c r="F229" s="3" t="s">
        <v>2467</v>
      </c>
      <c r="G229" s="3" t="s">
        <v>2468</v>
      </c>
      <c r="H229" s="3" t="s">
        <v>2469</v>
      </c>
      <c r="I229" s="3" t="s">
        <v>2470</v>
      </c>
      <c r="J229" s="3" t="s">
        <v>2471</v>
      </c>
      <c r="K229" s="3" t="s">
        <v>2472</v>
      </c>
      <c r="L229" s="3" t="s">
        <v>2473</v>
      </c>
      <c r="M229" s="3" t="s">
        <v>2474</v>
      </c>
    </row>
    <row r="230" spans="1:13" x14ac:dyDescent="0.35">
      <c r="A230" s="3" t="s">
        <v>22</v>
      </c>
      <c r="B230" s="3" t="s">
        <v>620</v>
      </c>
      <c r="E230" s="3" t="s">
        <v>260</v>
      </c>
      <c r="F230" s="3" t="s">
        <v>2475</v>
      </c>
      <c r="G230" s="3" t="s">
        <v>2476</v>
      </c>
      <c r="H230" s="3" t="s">
        <v>2477</v>
      </c>
      <c r="I230" s="3" t="s">
        <v>2478</v>
      </c>
      <c r="J230" s="3" t="s">
        <v>2479</v>
      </c>
      <c r="K230" s="3" t="s">
        <v>2480</v>
      </c>
      <c r="L230" s="3" t="s">
        <v>2481</v>
      </c>
      <c r="M230" s="3" t="s">
        <v>2482</v>
      </c>
    </row>
    <row r="231" spans="1:13" x14ac:dyDescent="0.35">
      <c r="A231" s="3" t="s">
        <v>22</v>
      </c>
      <c r="B231" s="3" t="s">
        <v>621</v>
      </c>
      <c r="E231" s="3" t="s">
        <v>261</v>
      </c>
      <c r="F231" s="3" t="s">
        <v>2483</v>
      </c>
      <c r="G231" s="3" t="s">
        <v>2484</v>
      </c>
      <c r="H231" s="3" t="s">
        <v>2485</v>
      </c>
      <c r="I231" s="3" t="s">
        <v>2486</v>
      </c>
      <c r="J231" s="3" t="s">
        <v>2487</v>
      </c>
      <c r="K231" s="3" t="s">
        <v>2488</v>
      </c>
      <c r="L231" s="3" t="s">
        <v>2489</v>
      </c>
      <c r="M231" s="3" t="s">
        <v>2490</v>
      </c>
    </row>
    <row r="232" spans="1:13" x14ac:dyDescent="0.35">
      <c r="A232" s="3" t="s">
        <v>22</v>
      </c>
      <c r="B232" s="3" t="s">
        <v>622</v>
      </c>
      <c r="E232" s="3" t="s">
        <v>262</v>
      </c>
      <c r="F232" s="3" t="s">
        <v>2491</v>
      </c>
      <c r="G232" s="3" t="s">
        <v>2492</v>
      </c>
      <c r="H232" s="3" t="s">
        <v>2493</v>
      </c>
      <c r="I232" s="3" t="s">
        <v>2494</v>
      </c>
      <c r="J232" s="3" t="s">
        <v>2495</v>
      </c>
      <c r="K232" s="3" t="s">
        <v>2496</v>
      </c>
      <c r="L232" s="3" t="s">
        <v>2497</v>
      </c>
      <c r="M232" s="3" t="s">
        <v>2498</v>
      </c>
    </row>
    <row r="233" spans="1:13" x14ac:dyDescent="0.35">
      <c r="A233" s="3" t="s">
        <v>22</v>
      </c>
      <c r="B233" s="3" t="s">
        <v>623</v>
      </c>
      <c r="E233" s="3" t="s">
        <v>263</v>
      </c>
      <c r="F233" s="3" t="s">
        <v>2499</v>
      </c>
      <c r="G233" s="3" t="s">
        <v>2500</v>
      </c>
      <c r="H233" s="3" t="s">
        <v>2501</v>
      </c>
      <c r="I233" s="3" t="s">
        <v>2502</v>
      </c>
      <c r="J233" s="3" t="s">
        <v>2503</v>
      </c>
      <c r="K233" s="3" t="s">
        <v>2504</v>
      </c>
      <c r="L233" s="3" t="s">
        <v>2505</v>
      </c>
      <c r="M233" s="3" t="s">
        <v>2506</v>
      </c>
    </row>
    <row r="234" spans="1:13" x14ac:dyDescent="0.35">
      <c r="A234" s="3" t="s">
        <v>22</v>
      </c>
      <c r="B234" s="3" t="s">
        <v>624</v>
      </c>
      <c r="E234" s="3" t="s">
        <v>264</v>
      </c>
      <c r="F234" s="3" t="s">
        <v>2507</v>
      </c>
      <c r="G234" s="3" t="s">
        <v>2508</v>
      </c>
      <c r="H234" s="3" t="s">
        <v>2509</v>
      </c>
      <c r="I234" s="3" t="s">
        <v>2510</v>
      </c>
      <c r="J234" s="3" t="s">
        <v>2511</v>
      </c>
      <c r="K234" s="3" t="s">
        <v>2512</v>
      </c>
      <c r="L234" s="3" t="s">
        <v>2513</v>
      </c>
      <c r="M234" s="3" t="s">
        <v>2514</v>
      </c>
    </row>
    <row r="235" spans="1:13" x14ac:dyDescent="0.35">
      <c r="A235" s="3" t="s">
        <v>22</v>
      </c>
      <c r="B235" s="3" t="s">
        <v>625</v>
      </c>
      <c r="E235" s="3" t="s">
        <v>265</v>
      </c>
      <c r="F235" s="3" t="s">
        <v>2515</v>
      </c>
      <c r="G235" s="3" t="s">
        <v>2516</v>
      </c>
      <c r="H235" s="3" t="s">
        <v>2517</v>
      </c>
      <c r="I235" s="3" t="s">
        <v>2518</v>
      </c>
      <c r="J235" s="3" t="s">
        <v>2519</v>
      </c>
      <c r="K235" s="3" t="s">
        <v>2520</v>
      </c>
      <c r="L235" s="3" t="s">
        <v>2521</v>
      </c>
      <c r="M235" s="3" t="s">
        <v>2522</v>
      </c>
    </row>
    <row r="236" spans="1:13" x14ac:dyDescent="0.35">
      <c r="A236" s="3" t="s">
        <v>22</v>
      </c>
      <c r="B236" s="3" t="s">
        <v>626</v>
      </c>
      <c r="E236" s="3" t="s">
        <v>266</v>
      </c>
      <c r="F236" s="3" t="s">
        <v>2523</v>
      </c>
      <c r="G236" s="3" t="s">
        <v>2524</v>
      </c>
      <c r="H236" s="3" t="s">
        <v>2525</v>
      </c>
      <c r="I236" s="3" t="s">
        <v>2526</v>
      </c>
      <c r="J236" s="3" t="s">
        <v>2527</v>
      </c>
      <c r="K236" s="3" t="s">
        <v>2528</v>
      </c>
      <c r="L236" s="3" t="s">
        <v>2529</v>
      </c>
      <c r="M236" s="3" t="s">
        <v>2530</v>
      </c>
    </row>
    <row r="237" spans="1:13" x14ac:dyDescent="0.35">
      <c r="A237" s="3" t="s">
        <v>22</v>
      </c>
      <c r="B237" s="3" t="s">
        <v>627</v>
      </c>
      <c r="E237" s="3" t="s">
        <v>267</v>
      </c>
      <c r="F237" s="3" t="s">
        <v>2531</v>
      </c>
      <c r="G237" s="3" t="s">
        <v>2532</v>
      </c>
      <c r="H237" s="3" t="s">
        <v>2533</v>
      </c>
      <c r="I237" s="3" t="s">
        <v>2534</v>
      </c>
      <c r="J237" s="3" t="s">
        <v>2535</v>
      </c>
      <c r="K237" s="3" t="s">
        <v>2536</v>
      </c>
      <c r="L237" s="3" t="s">
        <v>2537</v>
      </c>
      <c r="M237" s="3" t="s">
        <v>2538</v>
      </c>
    </row>
    <row r="238" spans="1:13" x14ac:dyDescent="0.35">
      <c r="A238" s="3" t="s">
        <v>22</v>
      </c>
      <c r="B238" s="3" t="s">
        <v>628</v>
      </c>
      <c r="E238" s="3" t="s">
        <v>268</v>
      </c>
      <c r="F238" s="3" t="s">
        <v>2539</v>
      </c>
      <c r="G238" s="3" t="s">
        <v>2540</v>
      </c>
      <c r="H238" s="3" t="s">
        <v>2541</v>
      </c>
      <c r="I238" s="3" t="s">
        <v>2542</v>
      </c>
      <c r="J238" s="3" t="s">
        <v>2543</v>
      </c>
      <c r="K238" s="3" t="s">
        <v>2544</v>
      </c>
      <c r="L238" s="3" t="s">
        <v>2545</v>
      </c>
      <c r="M238" s="3" t="s">
        <v>2546</v>
      </c>
    </row>
    <row r="239" spans="1:13" x14ac:dyDescent="0.35">
      <c r="A239" s="3" t="s">
        <v>22</v>
      </c>
      <c r="B239" s="3" t="s">
        <v>629</v>
      </c>
      <c r="E239" s="3" t="s">
        <v>269</v>
      </c>
      <c r="F239" s="3" t="s">
        <v>2547</v>
      </c>
      <c r="G239" s="3" t="s">
        <v>2548</v>
      </c>
      <c r="H239" s="3" t="s">
        <v>2549</v>
      </c>
      <c r="I239" s="3" t="s">
        <v>2550</v>
      </c>
      <c r="J239" s="3" t="s">
        <v>2551</v>
      </c>
      <c r="K239" s="3" t="s">
        <v>2552</v>
      </c>
      <c r="L239" s="3" t="s">
        <v>2553</v>
      </c>
      <c r="M239" s="3" t="s">
        <v>2554</v>
      </c>
    </row>
    <row r="240" spans="1:13" x14ac:dyDescent="0.35">
      <c r="A240" s="3" t="s">
        <v>22</v>
      </c>
      <c r="B240" s="3" t="s">
        <v>630</v>
      </c>
      <c r="E240" s="3" t="s">
        <v>270</v>
      </c>
      <c r="F240" s="3" t="s">
        <v>2555</v>
      </c>
      <c r="G240" s="3" t="s">
        <v>2556</v>
      </c>
      <c r="H240" s="3" t="s">
        <v>2557</v>
      </c>
      <c r="I240" s="3" t="s">
        <v>2558</v>
      </c>
      <c r="J240" s="3" t="s">
        <v>2559</v>
      </c>
      <c r="K240" s="3" t="s">
        <v>2560</v>
      </c>
      <c r="L240" s="3" t="s">
        <v>2561</v>
      </c>
      <c r="M240" s="3" t="s">
        <v>2562</v>
      </c>
    </row>
    <row r="241" spans="1:13" x14ac:dyDescent="0.35">
      <c r="A241" s="3" t="s">
        <v>22</v>
      </c>
      <c r="B241" s="3" t="s">
        <v>631</v>
      </c>
      <c r="E241" s="3" t="s">
        <v>271</v>
      </c>
      <c r="F241" s="3" t="s">
        <v>2563</v>
      </c>
      <c r="G241" s="3" t="s">
        <v>2564</v>
      </c>
      <c r="H241" s="3" t="s">
        <v>2565</v>
      </c>
      <c r="I241" s="3" t="s">
        <v>2566</v>
      </c>
      <c r="J241" s="3" t="s">
        <v>2567</v>
      </c>
      <c r="K241" s="3" t="s">
        <v>2568</v>
      </c>
      <c r="L241" s="3" t="s">
        <v>2569</v>
      </c>
      <c r="M241" s="3" t="s">
        <v>2570</v>
      </c>
    </row>
    <row r="242" spans="1:13" x14ac:dyDescent="0.35">
      <c r="A242" s="3" t="s">
        <v>22</v>
      </c>
      <c r="B242" s="3" t="s">
        <v>632</v>
      </c>
      <c r="E242" s="3" t="s">
        <v>272</v>
      </c>
      <c r="F242" s="3" t="s">
        <v>2571</v>
      </c>
      <c r="G242" s="3" t="s">
        <v>2572</v>
      </c>
      <c r="H242" s="3" t="s">
        <v>2573</v>
      </c>
      <c r="I242" s="3" t="s">
        <v>2574</v>
      </c>
      <c r="J242" s="3" t="s">
        <v>2575</v>
      </c>
      <c r="K242" s="3" t="s">
        <v>2576</v>
      </c>
      <c r="L242" s="3" t="s">
        <v>2577</v>
      </c>
      <c r="M242" s="3" t="s">
        <v>2578</v>
      </c>
    </row>
    <row r="243" spans="1:13" x14ac:dyDescent="0.35">
      <c r="A243" s="3" t="s">
        <v>22</v>
      </c>
      <c r="B243" s="3" t="s">
        <v>633</v>
      </c>
      <c r="E243" s="3" t="s">
        <v>273</v>
      </c>
      <c r="F243" s="3" t="s">
        <v>2579</v>
      </c>
      <c r="G243" s="3" t="s">
        <v>2580</v>
      </c>
      <c r="H243" s="3" t="s">
        <v>2581</v>
      </c>
      <c r="I243" s="3" t="s">
        <v>2582</v>
      </c>
      <c r="J243" s="3" t="s">
        <v>2583</v>
      </c>
      <c r="K243" s="3" t="s">
        <v>2584</v>
      </c>
      <c r="L243" s="3" t="s">
        <v>2585</v>
      </c>
      <c r="M243" s="3" t="s">
        <v>2586</v>
      </c>
    </row>
    <row r="244" spans="1:13" x14ac:dyDescent="0.35">
      <c r="A244" s="3" t="s">
        <v>22</v>
      </c>
      <c r="B244" s="3" t="s">
        <v>634</v>
      </c>
      <c r="E244" s="3" t="s">
        <v>274</v>
      </c>
      <c r="F244" s="3" t="s">
        <v>2587</v>
      </c>
      <c r="G244" s="3" t="s">
        <v>2588</v>
      </c>
      <c r="H244" s="3" t="s">
        <v>2589</v>
      </c>
      <c r="I244" s="3" t="s">
        <v>2590</v>
      </c>
      <c r="J244" s="3" t="s">
        <v>2591</v>
      </c>
      <c r="K244" s="3" t="s">
        <v>2592</v>
      </c>
      <c r="L244" s="3" t="s">
        <v>2593</v>
      </c>
      <c r="M244" s="3" t="s">
        <v>2594</v>
      </c>
    </row>
    <row r="245" spans="1:13" x14ac:dyDescent="0.35">
      <c r="A245" s="3" t="s">
        <v>22</v>
      </c>
      <c r="B245" s="3" t="s">
        <v>635</v>
      </c>
      <c r="E245" s="3" t="s">
        <v>275</v>
      </c>
      <c r="F245" s="3" t="s">
        <v>2595</v>
      </c>
      <c r="G245" s="3" t="s">
        <v>2596</v>
      </c>
      <c r="H245" s="3" t="s">
        <v>2597</v>
      </c>
      <c r="I245" s="3" t="s">
        <v>2598</v>
      </c>
      <c r="J245" s="3" t="s">
        <v>2599</v>
      </c>
      <c r="K245" s="3" t="s">
        <v>2600</v>
      </c>
      <c r="L245" s="3" t="s">
        <v>2601</v>
      </c>
      <c r="M245" s="3" t="s">
        <v>2602</v>
      </c>
    </row>
    <row r="246" spans="1:13" x14ac:dyDescent="0.35">
      <c r="A246" s="3" t="s">
        <v>22</v>
      </c>
      <c r="B246" s="3" t="s">
        <v>636</v>
      </c>
      <c r="E246" s="3" t="s">
        <v>276</v>
      </c>
      <c r="F246" s="3" t="s">
        <v>2603</v>
      </c>
      <c r="G246" s="3" t="s">
        <v>2604</v>
      </c>
      <c r="H246" s="3" t="s">
        <v>2605</v>
      </c>
      <c r="I246" s="3" t="s">
        <v>2606</v>
      </c>
      <c r="J246" s="3" t="s">
        <v>2607</v>
      </c>
      <c r="K246" s="3" t="s">
        <v>2608</v>
      </c>
      <c r="L246" s="3" t="s">
        <v>2609</v>
      </c>
      <c r="M246" s="3" t="s">
        <v>2610</v>
      </c>
    </row>
    <row r="247" spans="1:13" x14ac:dyDescent="0.35">
      <c r="A247" s="3" t="s">
        <v>22</v>
      </c>
      <c r="B247" s="3" t="s">
        <v>637</v>
      </c>
      <c r="E247" s="3" t="s">
        <v>277</v>
      </c>
      <c r="F247" s="3" t="s">
        <v>2611</v>
      </c>
      <c r="G247" s="3" t="s">
        <v>2612</v>
      </c>
      <c r="H247" s="3" t="s">
        <v>2613</v>
      </c>
      <c r="I247" s="3" t="s">
        <v>2614</v>
      </c>
      <c r="J247" s="3" t="s">
        <v>2615</v>
      </c>
      <c r="K247" s="3" t="s">
        <v>2616</v>
      </c>
      <c r="L247" s="3" t="s">
        <v>2617</v>
      </c>
      <c r="M247" s="3" t="s">
        <v>2618</v>
      </c>
    </row>
    <row r="248" spans="1:13" x14ac:dyDescent="0.35">
      <c r="A248" s="3" t="s">
        <v>22</v>
      </c>
      <c r="B248" s="3" t="s">
        <v>638</v>
      </c>
      <c r="E248" s="3" t="s">
        <v>278</v>
      </c>
      <c r="F248" s="3" t="s">
        <v>2619</v>
      </c>
      <c r="G248" s="3" t="s">
        <v>2620</v>
      </c>
      <c r="H248" s="3" t="s">
        <v>2621</v>
      </c>
      <c r="I248" s="3" t="s">
        <v>2622</v>
      </c>
      <c r="J248" s="3" t="s">
        <v>2623</v>
      </c>
      <c r="K248" s="3" t="s">
        <v>2624</v>
      </c>
      <c r="L248" s="3" t="s">
        <v>2625</v>
      </c>
      <c r="M248" s="3" t="s">
        <v>2626</v>
      </c>
    </row>
    <row r="249" spans="1:13" x14ac:dyDescent="0.35">
      <c r="A249" s="3" t="s">
        <v>22</v>
      </c>
      <c r="B249" s="3" t="s">
        <v>639</v>
      </c>
      <c r="E249" s="3" t="s">
        <v>279</v>
      </c>
      <c r="F249" s="3" t="s">
        <v>2627</v>
      </c>
      <c r="G249" s="3" t="s">
        <v>2628</v>
      </c>
      <c r="H249" s="3" t="s">
        <v>2629</v>
      </c>
      <c r="I249" s="3" t="s">
        <v>2630</v>
      </c>
      <c r="J249" s="3" t="s">
        <v>2631</v>
      </c>
      <c r="K249" s="3" t="s">
        <v>2632</v>
      </c>
      <c r="L249" s="3" t="s">
        <v>2633</v>
      </c>
      <c r="M249" s="3" t="s">
        <v>2634</v>
      </c>
    </row>
    <row r="250" spans="1:13" x14ac:dyDescent="0.35">
      <c r="A250" s="3" t="s">
        <v>22</v>
      </c>
      <c r="B250" s="3" t="s">
        <v>640</v>
      </c>
      <c r="E250" s="3" t="s">
        <v>280</v>
      </c>
      <c r="F250" s="3" t="s">
        <v>2635</v>
      </c>
      <c r="G250" s="3" t="s">
        <v>2636</v>
      </c>
      <c r="H250" s="3" t="s">
        <v>2637</v>
      </c>
      <c r="I250" s="3" t="s">
        <v>2638</v>
      </c>
      <c r="J250" s="3" t="s">
        <v>2639</v>
      </c>
      <c r="K250" s="3" t="s">
        <v>2640</v>
      </c>
      <c r="L250" s="3" t="s">
        <v>2641</v>
      </c>
      <c r="M250" s="3" t="s">
        <v>2642</v>
      </c>
    </row>
    <row r="251" spans="1:13" x14ac:dyDescent="0.35">
      <c r="A251" s="3" t="s">
        <v>22</v>
      </c>
      <c r="B251" s="3" t="s">
        <v>641</v>
      </c>
      <c r="E251" s="3" t="s">
        <v>281</v>
      </c>
      <c r="F251" s="3" t="s">
        <v>2643</v>
      </c>
      <c r="G251" s="3" t="s">
        <v>2644</v>
      </c>
      <c r="H251" s="3" t="s">
        <v>2645</v>
      </c>
      <c r="I251" s="3" t="s">
        <v>2646</v>
      </c>
      <c r="J251" s="3" t="s">
        <v>2647</v>
      </c>
      <c r="K251" s="3" t="s">
        <v>2648</v>
      </c>
      <c r="L251" s="3" t="s">
        <v>2649</v>
      </c>
      <c r="M251" s="3" t="s">
        <v>2650</v>
      </c>
    </row>
    <row r="252" spans="1:13" x14ac:dyDescent="0.35">
      <c r="A252" s="3" t="s">
        <v>22</v>
      </c>
      <c r="B252" s="3" t="s">
        <v>642</v>
      </c>
      <c r="E252" s="3" t="s">
        <v>282</v>
      </c>
      <c r="F252" s="3" t="s">
        <v>2651</v>
      </c>
      <c r="G252" s="3" t="s">
        <v>2652</v>
      </c>
      <c r="H252" s="3" t="s">
        <v>2653</v>
      </c>
      <c r="I252" s="3" t="s">
        <v>2654</v>
      </c>
      <c r="J252" s="3" t="s">
        <v>2655</v>
      </c>
      <c r="K252" s="3" t="s">
        <v>2656</v>
      </c>
      <c r="L252" s="3" t="s">
        <v>2657</v>
      </c>
      <c r="M252" s="3" t="s">
        <v>2658</v>
      </c>
    </row>
    <row r="253" spans="1:13" x14ac:dyDescent="0.35">
      <c r="A253" s="3" t="s">
        <v>22</v>
      </c>
      <c r="B253" s="3" t="s">
        <v>643</v>
      </c>
      <c r="E253" s="3" t="s">
        <v>283</v>
      </c>
      <c r="F253" s="3" t="s">
        <v>2659</v>
      </c>
      <c r="G253" s="3" t="s">
        <v>2660</v>
      </c>
      <c r="H253" s="3" t="s">
        <v>2661</v>
      </c>
      <c r="I253" s="3" t="s">
        <v>2662</v>
      </c>
      <c r="J253" s="3" t="s">
        <v>2663</v>
      </c>
      <c r="K253" s="3" t="s">
        <v>2664</v>
      </c>
      <c r="L253" s="3" t="s">
        <v>2665</v>
      </c>
      <c r="M253" s="3" t="s">
        <v>2666</v>
      </c>
    </row>
    <row r="254" spans="1:13" x14ac:dyDescent="0.35">
      <c r="A254" s="3" t="s">
        <v>22</v>
      </c>
      <c r="B254" s="3" t="s">
        <v>644</v>
      </c>
      <c r="E254" s="3" t="s">
        <v>284</v>
      </c>
      <c r="F254" s="3" t="s">
        <v>2667</v>
      </c>
      <c r="G254" s="3" t="s">
        <v>2668</v>
      </c>
      <c r="H254" s="3" t="s">
        <v>2669</v>
      </c>
      <c r="I254" s="3" t="s">
        <v>2670</v>
      </c>
      <c r="J254" s="3" t="s">
        <v>2671</v>
      </c>
      <c r="K254" s="3" t="s">
        <v>2672</v>
      </c>
      <c r="L254" s="3" t="s">
        <v>2673</v>
      </c>
      <c r="M254" s="3" t="s">
        <v>2674</v>
      </c>
    </row>
    <row r="255" spans="1:13" x14ac:dyDescent="0.35">
      <c r="A255" s="3" t="s">
        <v>22</v>
      </c>
      <c r="B255" s="3" t="s">
        <v>645</v>
      </c>
      <c r="E255" s="3" t="s">
        <v>285</v>
      </c>
      <c r="F255" s="3" t="s">
        <v>2675</v>
      </c>
      <c r="G255" s="3" t="s">
        <v>2676</v>
      </c>
      <c r="H255" s="3" t="s">
        <v>2677</v>
      </c>
      <c r="I255" s="3" t="s">
        <v>2678</v>
      </c>
      <c r="J255" s="3" t="s">
        <v>2679</v>
      </c>
      <c r="K255" s="3" t="s">
        <v>2680</v>
      </c>
      <c r="L255" s="3" t="s">
        <v>2681</v>
      </c>
      <c r="M255" s="3" t="s">
        <v>2682</v>
      </c>
    </row>
    <row r="256" spans="1:13" x14ac:dyDescent="0.35">
      <c r="A256" s="3" t="s">
        <v>22</v>
      </c>
      <c r="B256" s="3" t="s">
        <v>646</v>
      </c>
      <c r="E256" s="3" t="s">
        <v>286</v>
      </c>
      <c r="F256" s="3" t="s">
        <v>2683</v>
      </c>
      <c r="G256" s="3" t="s">
        <v>2684</v>
      </c>
      <c r="H256" s="3" t="s">
        <v>2685</v>
      </c>
      <c r="I256" s="3" t="s">
        <v>2686</v>
      </c>
      <c r="J256" s="3" t="s">
        <v>2687</v>
      </c>
      <c r="K256" s="3" t="s">
        <v>2688</v>
      </c>
      <c r="L256" s="3" t="s">
        <v>2689</v>
      </c>
      <c r="M256" s="3" t="s">
        <v>2690</v>
      </c>
    </row>
    <row r="257" spans="1:13" x14ac:dyDescent="0.35">
      <c r="A257" s="3" t="s">
        <v>22</v>
      </c>
      <c r="B257" s="3" t="s">
        <v>647</v>
      </c>
      <c r="E257" s="3" t="s">
        <v>287</v>
      </c>
      <c r="F257" s="3" t="s">
        <v>2691</v>
      </c>
      <c r="G257" s="3" t="s">
        <v>2692</v>
      </c>
      <c r="H257" s="3" t="s">
        <v>2693</v>
      </c>
      <c r="I257" s="3" t="s">
        <v>2694</v>
      </c>
      <c r="J257" s="3" t="s">
        <v>2695</v>
      </c>
      <c r="K257" s="3" t="s">
        <v>2696</v>
      </c>
      <c r="L257" s="3" t="s">
        <v>2697</v>
      </c>
      <c r="M257" s="3" t="s">
        <v>2698</v>
      </c>
    </row>
    <row r="258" spans="1:13" x14ac:dyDescent="0.35">
      <c r="A258" s="3" t="s">
        <v>22</v>
      </c>
      <c r="B258" s="3" t="s">
        <v>648</v>
      </c>
      <c r="E258" s="3" t="s">
        <v>288</v>
      </c>
      <c r="F258" s="3" t="s">
        <v>2699</v>
      </c>
      <c r="G258" s="3" t="s">
        <v>2700</v>
      </c>
      <c r="H258" s="3" t="s">
        <v>2701</v>
      </c>
      <c r="I258" s="3" t="s">
        <v>2702</v>
      </c>
      <c r="J258" s="3" t="s">
        <v>2703</v>
      </c>
      <c r="K258" s="3" t="s">
        <v>2704</v>
      </c>
      <c r="L258" s="3" t="s">
        <v>2705</v>
      </c>
      <c r="M258" s="3" t="s">
        <v>2706</v>
      </c>
    </row>
    <row r="259" spans="1:13" x14ac:dyDescent="0.35">
      <c r="A259" s="3" t="s">
        <v>22</v>
      </c>
      <c r="B259" s="3" t="s">
        <v>649</v>
      </c>
      <c r="E259" s="3" t="s">
        <v>289</v>
      </c>
      <c r="F259" s="3" t="s">
        <v>2707</v>
      </c>
      <c r="G259" s="3" t="s">
        <v>2708</v>
      </c>
      <c r="H259" s="3" t="s">
        <v>2709</v>
      </c>
      <c r="I259" s="3" t="s">
        <v>2710</v>
      </c>
      <c r="J259" s="3" t="s">
        <v>2711</v>
      </c>
      <c r="K259" s="3" t="s">
        <v>2712</v>
      </c>
      <c r="L259" s="3" t="s">
        <v>2713</v>
      </c>
      <c r="M259" s="3" t="s">
        <v>2714</v>
      </c>
    </row>
    <row r="260" spans="1:13" x14ac:dyDescent="0.35">
      <c r="A260" s="3" t="s">
        <v>22</v>
      </c>
      <c r="B260" s="3" t="s">
        <v>650</v>
      </c>
      <c r="E260" s="3" t="s">
        <v>290</v>
      </c>
      <c r="F260" s="3" t="s">
        <v>2715</v>
      </c>
      <c r="G260" s="3" t="s">
        <v>2716</v>
      </c>
      <c r="H260" s="3" t="s">
        <v>2717</v>
      </c>
      <c r="I260" s="3" t="s">
        <v>2718</v>
      </c>
      <c r="J260" s="3" t="s">
        <v>2719</v>
      </c>
      <c r="K260" s="3" t="s">
        <v>2720</v>
      </c>
      <c r="L260" s="3" t="s">
        <v>2721</v>
      </c>
      <c r="M260" s="3" t="s">
        <v>2722</v>
      </c>
    </row>
    <row r="261" spans="1:13" x14ac:dyDescent="0.35">
      <c r="A261" s="3" t="s">
        <v>22</v>
      </c>
      <c r="B261" s="3" t="s">
        <v>651</v>
      </c>
      <c r="E261" s="3" t="s">
        <v>291</v>
      </c>
      <c r="F261" s="3" t="s">
        <v>2723</v>
      </c>
      <c r="G261" s="3" t="s">
        <v>2724</v>
      </c>
      <c r="H261" s="3" t="s">
        <v>2725</v>
      </c>
      <c r="I261" s="3" t="s">
        <v>2726</v>
      </c>
      <c r="J261" s="3" t="s">
        <v>2727</v>
      </c>
      <c r="K261" s="3" t="s">
        <v>2728</v>
      </c>
      <c r="L261" s="3" t="s">
        <v>2729</v>
      </c>
      <c r="M261" s="3" t="s">
        <v>2730</v>
      </c>
    </row>
    <row r="262" spans="1:13" x14ac:dyDescent="0.35">
      <c r="A262" s="3" t="s">
        <v>22</v>
      </c>
      <c r="B262" s="3" t="s">
        <v>652</v>
      </c>
      <c r="E262" s="3" t="s">
        <v>292</v>
      </c>
      <c r="F262" s="3" t="s">
        <v>2731</v>
      </c>
      <c r="G262" s="3" t="s">
        <v>2732</v>
      </c>
      <c r="H262" s="3" t="s">
        <v>2733</v>
      </c>
      <c r="I262" s="3" t="s">
        <v>2734</v>
      </c>
      <c r="J262" s="3" t="s">
        <v>2735</v>
      </c>
      <c r="K262" s="3" t="s">
        <v>2736</v>
      </c>
      <c r="L262" s="3" t="s">
        <v>2737</v>
      </c>
      <c r="M262" s="3" t="s">
        <v>2738</v>
      </c>
    </row>
    <row r="263" spans="1:13" x14ac:dyDescent="0.35">
      <c r="A263" s="3" t="s">
        <v>22</v>
      </c>
      <c r="B263" s="3" t="s">
        <v>653</v>
      </c>
      <c r="E263" s="3" t="s">
        <v>293</v>
      </c>
      <c r="F263" s="3" t="s">
        <v>2739</v>
      </c>
      <c r="G263" s="3" t="s">
        <v>2740</v>
      </c>
      <c r="H263" s="3" t="s">
        <v>2741</v>
      </c>
      <c r="I263" s="3" t="s">
        <v>2742</v>
      </c>
      <c r="J263" s="3" t="s">
        <v>2743</v>
      </c>
      <c r="K263" s="3" t="s">
        <v>2744</v>
      </c>
      <c r="L263" s="3" t="s">
        <v>2745</v>
      </c>
      <c r="M263" s="3" t="s">
        <v>2746</v>
      </c>
    </row>
    <row r="264" spans="1:13" x14ac:dyDescent="0.35">
      <c r="A264" s="3" t="s">
        <v>22</v>
      </c>
      <c r="B264" s="3" t="s">
        <v>654</v>
      </c>
      <c r="E264" s="3" t="s">
        <v>294</v>
      </c>
      <c r="F264" s="3" t="s">
        <v>2747</v>
      </c>
      <c r="G264" s="3" t="s">
        <v>2748</v>
      </c>
      <c r="H264" s="3" t="s">
        <v>2749</v>
      </c>
      <c r="I264" s="3" t="s">
        <v>2750</v>
      </c>
      <c r="J264" s="3" t="s">
        <v>2751</v>
      </c>
      <c r="K264" s="3" t="s">
        <v>2752</v>
      </c>
      <c r="L264" s="3" t="s">
        <v>2753</v>
      </c>
      <c r="M264" s="3" t="s">
        <v>2754</v>
      </c>
    </row>
    <row r="265" spans="1:13" x14ac:dyDescent="0.35">
      <c r="A265" s="3" t="s">
        <v>22</v>
      </c>
      <c r="B265" s="3" t="s">
        <v>655</v>
      </c>
      <c r="E265" s="3" t="s">
        <v>295</v>
      </c>
      <c r="F265" s="3" t="s">
        <v>2755</v>
      </c>
      <c r="G265" s="3" t="s">
        <v>2756</v>
      </c>
      <c r="H265" s="3" t="s">
        <v>2757</v>
      </c>
      <c r="I265" s="3" t="s">
        <v>2758</v>
      </c>
      <c r="J265" s="3" t="s">
        <v>2759</v>
      </c>
      <c r="K265" s="3" t="s">
        <v>2760</v>
      </c>
      <c r="L265" s="3" t="s">
        <v>2761</v>
      </c>
      <c r="M265" s="3" t="s">
        <v>2762</v>
      </c>
    </row>
    <row r="266" spans="1:13" x14ac:dyDescent="0.35">
      <c r="A266" s="3" t="s">
        <v>22</v>
      </c>
      <c r="B266" s="3" t="s">
        <v>656</v>
      </c>
      <c r="E266" s="3" t="s">
        <v>296</v>
      </c>
      <c r="F266" s="3" t="s">
        <v>2763</v>
      </c>
      <c r="G266" s="3" t="s">
        <v>2764</v>
      </c>
      <c r="H266" s="3" t="s">
        <v>2765</v>
      </c>
      <c r="I266" s="3" t="s">
        <v>2766</v>
      </c>
      <c r="J266" s="3" t="s">
        <v>2767</v>
      </c>
      <c r="K266" s="3" t="s">
        <v>2768</v>
      </c>
      <c r="L266" s="3" t="s">
        <v>2769</v>
      </c>
      <c r="M266" s="3" t="s">
        <v>2770</v>
      </c>
    </row>
    <row r="267" spans="1:13" x14ac:dyDescent="0.35">
      <c r="A267" s="3" t="s">
        <v>22</v>
      </c>
      <c r="B267" s="3" t="s">
        <v>657</v>
      </c>
      <c r="E267" s="3" t="s">
        <v>297</v>
      </c>
      <c r="F267" s="3" t="s">
        <v>2771</v>
      </c>
      <c r="G267" s="3" t="s">
        <v>2772</v>
      </c>
      <c r="H267" s="3" t="s">
        <v>2773</v>
      </c>
      <c r="I267" s="3" t="s">
        <v>2774</v>
      </c>
      <c r="J267" s="3" t="s">
        <v>2775</v>
      </c>
      <c r="K267" s="3" t="s">
        <v>2776</v>
      </c>
      <c r="L267" s="3" t="s">
        <v>2777</v>
      </c>
      <c r="M267" s="3" t="s">
        <v>2778</v>
      </c>
    </row>
    <row r="268" spans="1:13" x14ac:dyDescent="0.35">
      <c r="A268" s="3" t="s">
        <v>22</v>
      </c>
      <c r="B268" s="3" t="s">
        <v>658</v>
      </c>
      <c r="E268" s="3" t="s">
        <v>298</v>
      </c>
      <c r="F268" s="3" t="s">
        <v>2779</v>
      </c>
      <c r="G268" s="3" t="s">
        <v>2780</v>
      </c>
      <c r="H268" s="3" t="s">
        <v>2781</v>
      </c>
      <c r="I268" s="3" t="s">
        <v>2782</v>
      </c>
      <c r="J268" s="3" t="s">
        <v>2783</v>
      </c>
      <c r="K268" s="3" t="s">
        <v>2784</v>
      </c>
      <c r="L268" s="3" t="s">
        <v>2785</v>
      </c>
      <c r="M268" s="3" t="s">
        <v>2786</v>
      </c>
    </row>
    <row r="269" spans="1:13" x14ac:dyDescent="0.35">
      <c r="A269" s="3" t="s">
        <v>22</v>
      </c>
      <c r="B269" s="3" t="s">
        <v>659</v>
      </c>
      <c r="E269" s="3" t="s">
        <v>299</v>
      </c>
      <c r="F269" s="3" t="s">
        <v>2787</v>
      </c>
      <c r="G269" s="3" t="s">
        <v>2788</v>
      </c>
      <c r="H269" s="3" t="s">
        <v>2789</v>
      </c>
      <c r="I269" s="3" t="s">
        <v>2790</v>
      </c>
      <c r="J269" s="3" t="s">
        <v>2791</v>
      </c>
      <c r="K269" s="3" t="s">
        <v>2792</v>
      </c>
      <c r="L269" s="3" t="s">
        <v>2793</v>
      </c>
      <c r="M269" s="3" t="s">
        <v>2794</v>
      </c>
    </row>
    <row r="270" spans="1:13" x14ac:dyDescent="0.35">
      <c r="A270" s="3" t="s">
        <v>22</v>
      </c>
      <c r="B270" s="3" t="s">
        <v>660</v>
      </c>
      <c r="E270" s="3" t="s">
        <v>300</v>
      </c>
      <c r="F270" s="3" t="s">
        <v>2795</v>
      </c>
      <c r="G270" s="3" t="s">
        <v>2796</v>
      </c>
      <c r="H270" s="3" t="s">
        <v>2797</v>
      </c>
      <c r="I270" s="3" t="s">
        <v>2798</v>
      </c>
      <c r="J270" s="3" t="s">
        <v>2799</v>
      </c>
      <c r="K270" s="3" t="s">
        <v>2800</v>
      </c>
      <c r="L270" s="3" t="s">
        <v>2801</v>
      </c>
      <c r="M270" s="3" t="s">
        <v>2802</v>
      </c>
    </row>
    <row r="271" spans="1:13" x14ac:dyDescent="0.35">
      <c r="A271" s="3" t="s">
        <v>22</v>
      </c>
      <c r="B271" s="3" t="s">
        <v>661</v>
      </c>
      <c r="E271" s="3" t="s">
        <v>301</v>
      </c>
      <c r="F271" s="3" t="s">
        <v>2803</v>
      </c>
      <c r="G271" s="3" t="s">
        <v>2804</v>
      </c>
      <c r="H271" s="3" t="s">
        <v>2805</v>
      </c>
      <c r="I271" s="3" t="s">
        <v>2806</v>
      </c>
      <c r="J271" s="3" t="s">
        <v>2807</v>
      </c>
      <c r="K271" s="3" t="s">
        <v>2808</v>
      </c>
      <c r="L271" s="3" t="s">
        <v>2809</v>
      </c>
      <c r="M271" s="3" t="s">
        <v>2810</v>
      </c>
    </row>
    <row r="272" spans="1:13" x14ac:dyDescent="0.35">
      <c r="A272" s="3" t="s">
        <v>22</v>
      </c>
      <c r="B272" s="3" t="s">
        <v>662</v>
      </c>
      <c r="E272" s="3" t="s">
        <v>302</v>
      </c>
      <c r="F272" s="3" t="s">
        <v>2811</v>
      </c>
      <c r="G272" s="3" t="s">
        <v>2812</v>
      </c>
      <c r="H272" s="3" t="s">
        <v>2813</v>
      </c>
      <c r="I272" s="3" t="s">
        <v>2814</v>
      </c>
      <c r="J272" s="3" t="s">
        <v>2815</v>
      </c>
      <c r="K272" s="3" t="s">
        <v>2816</v>
      </c>
      <c r="L272" s="3" t="s">
        <v>2817</v>
      </c>
      <c r="M272" s="3" t="s">
        <v>2818</v>
      </c>
    </row>
    <row r="273" spans="1:13" x14ac:dyDescent="0.35">
      <c r="A273" s="3" t="s">
        <v>22</v>
      </c>
      <c r="B273" s="3" t="s">
        <v>663</v>
      </c>
      <c r="E273" s="3" t="s">
        <v>303</v>
      </c>
      <c r="F273" s="3" t="s">
        <v>2819</v>
      </c>
      <c r="G273" s="3" t="s">
        <v>2820</v>
      </c>
      <c r="H273" s="3" t="s">
        <v>2821</v>
      </c>
      <c r="I273" s="3" t="s">
        <v>2822</v>
      </c>
      <c r="J273" s="3" t="s">
        <v>2823</v>
      </c>
      <c r="K273" s="3" t="s">
        <v>2824</v>
      </c>
      <c r="L273" s="3" t="s">
        <v>2825</v>
      </c>
      <c r="M273" s="3" t="s">
        <v>2826</v>
      </c>
    </row>
    <row r="274" spans="1:13" x14ac:dyDescent="0.35">
      <c r="A274" s="3" t="s">
        <v>22</v>
      </c>
      <c r="B274" s="3" t="s">
        <v>664</v>
      </c>
      <c r="E274" s="3" t="s">
        <v>304</v>
      </c>
      <c r="F274" s="3" t="s">
        <v>2827</v>
      </c>
      <c r="G274" s="3" t="s">
        <v>2828</v>
      </c>
      <c r="H274" s="3" t="s">
        <v>2829</v>
      </c>
      <c r="I274" s="3" t="s">
        <v>2830</v>
      </c>
      <c r="J274" s="3" t="s">
        <v>2831</v>
      </c>
      <c r="K274" s="3" t="s">
        <v>2832</v>
      </c>
      <c r="L274" s="3" t="s">
        <v>2833</v>
      </c>
      <c r="M274" s="3" t="s">
        <v>2834</v>
      </c>
    </row>
    <row r="275" spans="1:13" x14ac:dyDescent="0.35">
      <c r="A275" s="3" t="s">
        <v>22</v>
      </c>
      <c r="B275" s="3" t="s">
        <v>665</v>
      </c>
      <c r="E275" s="3" t="s">
        <v>305</v>
      </c>
      <c r="F275" s="3" t="s">
        <v>2835</v>
      </c>
      <c r="G275" s="3" t="s">
        <v>2836</v>
      </c>
      <c r="H275" s="3" t="s">
        <v>2837</v>
      </c>
      <c r="I275" s="3" t="s">
        <v>2838</v>
      </c>
      <c r="J275" s="3" t="s">
        <v>2839</v>
      </c>
      <c r="K275" s="3" t="s">
        <v>2840</v>
      </c>
      <c r="L275" s="3" t="s">
        <v>2841</v>
      </c>
      <c r="M275" s="3" t="s">
        <v>2842</v>
      </c>
    </row>
    <row r="276" spans="1:13" x14ac:dyDescent="0.35">
      <c r="A276" s="3" t="s">
        <v>22</v>
      </c>
      <c r="B276" s="3" t="s">
        <v>666</v>
      </c>
      <c r="E276" s="3" t="s">
        <v>306</v>
      </c>
      <c r="F276" s="3" t="s">
        <v>2843</v>
      </c>
      <c r="G276" s="3" t="s">
        <v>2844</v>
      </c>
      <c r="H276" s="3" t="s">
        <v>2845</v>
      </c>
      <c r="I276" s="3" t="s">
        <v>2846</v>
      </c>
      <c r="J276" s="3" t="s">
        <v>2847</v>
      </c>
      <c r="K276" s="3" t="s">
        <v>2848</v>
      </c>
      <c r="L276" s="3" t="s">
        <v>2849</v>
      </c>
      <c r="M276" s="3" t="s">
        <v>2850</v>
      </c>
    </row>
    <row r="277" spans="1:13" x14ac:dyDescent="0.35">
      <c r="A277" s="3" t="s">
        <v>22</v>
      </c>
      <c r="B277" s="3" t="s">
        <v>667</v>
      </c>
      <c r="E277" s="3" t="s">
        <v>307</v>
      </c>
      <c r="F277" s="3" t="s">
        <v>2851</v>
      </c>
      <c r="G277" s="3" t="s">
        <v>2852</v>
      </c>
      <c r="H277" s="3" t="s">
        <v>2853</v>
      </c>
      <c r="I277" s="3" t="s">
        <v>2854</v>
      </c>
      <c r="J277" s="3" t="s">
        <v>2855</v>
      </c>
      <c r="K277" s="3" t="s">
        <v>2856</v>
      </c>
      <c r="L277" s="3" t="s">
        <v>2857</v>
      </c>
      <c r="M277" s="3" t="s">
        <v>2858</v>
      </c>
    </row>
    <row r="278" spans="1:13" x14ac:dyDescent="0.35">
      <c r="A278" s="3" t="s">
        <v>22</v>
      </c>
      <c r="B278" s="3" t="s">
        <v>668</v>
      </c>
      <c r="E278" s="3" t="s">
        <v>308</v>
      </c>
      <c r="F278" s="3" t="s">
        <v>2859</v>
      </c>
      <c r="G278" s="3" t="s">
        <v>2860</v>
      </c>
      <c r="H278" s="3" t="s">
        <v>2861</v>
      </c>
      <c r="I278" s="3" t="s">
        <v>2862</v>
      </c>
      <c r="J278" s="3" t="s">
        <v>2863</v>
      </c>
      <c r="K278" s="3" t="s">
        <v>2864</v>
      </c>
      <c r="L278" s="3" t="s">
        <v>2865</v>
      </c>
      <c r="M278" s="3" t="s">
        <v>2866</v>
      </c>
    </row>
    <row r="279" spans="1:13" x14ac:dyDescent="0.35">
      <c r="A279" s="3" t="s">
        <v>22</v>
      </c>
      <c r="B279" s="3" t="s">
        <v>669</v>
      </c>
      <c r="E279" s="3" t="s">
        <v>309</v>
      </c>
      <c r="F279" s="3" t="s">
        <v>2867</v>
      </c>
      <c r="G279" s="3" t="s">
        <v>2868</v>
      </c>
      <c r="H279" s="3" t="s">
        <v>2869</v>
      </c>
      <c r="I279" s="3" t="s">
        <v>2870</v>
      </c>
      <c r="J279" s="3" t="s">
        <v>2871</v>
      </c>
      <c r="K279" s="3" t="s">
        <v>2872</v>
      </c>
      <c r="L279" s="3" t="s">
        <v>2873</v>
      </c>
      <c r="M279" s="3" t="s">
        <v>2874</v>
      </c>
    </row>
    <row r="280" spans="1:13" x14ac:dyDescent="0.35">
      <c r="A280" s="3" t="s">
        <v>22</v>
      </c>
      <c r="B280" s="3" t="s">
        <v>670</v>
      </c>
      <c r="E280" s="3" t="s">
        <v>310</v>
      </c>
      <c r="F280" s="3" t="s">
        <v>2875</v>
      </c>
      <c r="G280" s="3" t="s">
        <v>2876</v>
      </c>
      <c r="H280" s="3" t="s">
        <v>2877</v>
      </c>
      <c r="I280" s="3" t="s">
        <v>2878</v>
      </c>
      <c r="J280" s="3" t="s">
        <v>2879</v>
      </c>
      <c r="K280" s="3" t="s">
        <v>2880</v>
      </c>
      <c r="L280" s="3" t="s">
        <v>2881</v>
      </c>
      <c r="M280" s="3" t="s">
        <v>2882</v>
      </c>
    </row>
    <row r="281" spans="1:13" x14ac:dyDescent="0.35">
      <c r="A281" s="3" t="s">
        <v>22</v>
      </c>
      <c r="B281" s="3" t="s">
        <v>671</v>
      </c>
      <c r="E281" s="3" t="s">
        <v>311</v>
      </c>
      <c r="F281" s="3" t="s">
        <v>2883</v>
      </c>
      <c r="G281" s="3" t="s">
        <v>2884</v>
      </c>
      <c r="H281" s="3" t="s">
        <v>2885</v>
      </c>
      <c r="I281" s="3" t="s">
        <v>2886</v>
      </c>
      <c r="J281" s="3" t="s">
        <v>2887</v>
      </c>
      <c r="K281" s="3" t="s">
        <v>2888</v>
      </c>
      <c r="L281" s="3" t="s">
        <v>2889</v>
      </c>
      <c r="M281" s="3" t="s">
        <v>2890</v>
      </c>
    </row>
    <row r="282" spans="1:13" x14ac:dyDescent="0.35">
      <c r="A282" s="3" t="s">
        <v>22</v>
      </c>
      <c r="B282" s="3" t="s">
        <v>672</v>
      </c>
      <c r="E282" s="3" t="s">
        <v>312</v>
      </c>
      <c r="F282" s="3" t="s">
        <v>2891</v>
      </c>
      <c r="G282" s="3" t="s">
        <v>2892</v>
      </c>
      <c r="H282" s="3" t="s">
        <v>2893</v>
      </c>
      <c r="I282" s="3" t="s">
        <v>2894</v>
      </c>
      <c r="J282" s="3" t="s">
        <v>2895</v>
      </c>
      <c r="K282" s="3" t="s">
        <v>2896</v>
      </c>
      <c r="L282" s="3" t="s">
        <v>2897</v>
      </c>
      <c r="M282" s="3" t="s">
        <v>2898</v>
      </c>
    </row>
    <row r="283" spans="1:13" x14ac:dyDescent="0.35">
      <c r="A283" s="3" t="s">
        <v>22</v>
      </c>
      <c r="B283" s="3" t="s">
        <v>673</v>
      </c>
      <c r="E283" s="3" t="s">
        <v>313</v>
      </c>
      <c r="F283" s="3" t="s">
        <v>2899</v>
      </c>
      <c r="G283" s="3" t="s">
        <v>2900</v>
      </c>
      <c r="H283" s="3" t="s">
        <v>2901</v>
      </c>
      <c r="I283" s="3" t="s">
        <v>2902</v>
      </c>
      <c r="J283" s="3" t="s">
        <v>2903</v>
      </c>
      <c r="K283" s="3" t="s">
        <v>2904</v>
      </c>
      <c r="L283" s="3" t="s">
        <v>2905</v>
      </c>
      <c r="M283" s="3" t="s">
        <v>2906</v>
      </c>
    </row>
    <row r="284" spans="1:13" x14ac:dyDescent="0.35">
      <c r="A284" s="3" t="s">
        <v>22</v>
      </c>
      <c r="B284" s="3" t="s">
        <v>674</v>
      </c>
      <c r="E284" s="3" t="s">
        <v>314</v>
      </c>
      <c r="F284" s="3" t="s">
        <v>2907</v>
      </c>
      <c r="G284" s="3" t="s">
        <v>2908</v>
      </c>
      <c r="H284" s="3" t="s">
        <v>2909</v>
      </c>
      <c r="I284" s="3" t="s">
        <v>2910</v>
      </c>
      <c r="J284" s="3" t="s">
        <v>2911</v>
      </c>
      <c r="K284" s="3" t="s">
        <v>2912</v>
      </c>
      <c r="L284" s="3" t="s">
        <v>2913</v>
      </c>
      <c r="M284" s="3" t="s">
        <v>2914</v>
      </c>
    </row>
    <row r="285" spans="1:13" x14ac:dyDescent="0.35">
      <c r="A285" s="3" t="s">
        <v>22</v>
      </c>
      <c r="B285" s="3" t="s">
        <v>675</v>
      </c>
      <c r="E285" s="3" t="s">
        <v>315</v>
      </c>
      <c r="F285" s="3" t="s">
        <v>2915</v>
      </c>
      <c r="G285" s="3" t="s">
        <v>2916</v>
      </c>
      <c r="H285" s="3" t="s">
        <v>2917</v>
      </c>
      <c r="I285" s="3" t="s">
        <v>2918</v>
      </c>
      <c r="J285" s="3" t="s">
        <v>2919</v>
      </c>
      <c r="K285" s="3" t="s">
        <v>2920</v>
      </c>
      <c r="L285" s="3" t="s">
        <v>2921</v>
      </c>
      <c r="M285" s="3" t="s">
        <v>2922</v>
      </c>
    </row>
    <row r="286" spans="1:13" x14ac:dyDescent="0.35">
      <c r="A286" s="3" t="s">
        <v>22</v>
      </c>
      <c r="B286" s="3" t="s">
        <v>676</v>
      </c>
      <c r="E286" s="3" t="s">
        <v>316</v>
      </c>
      <c r="F286" s="3" t="s">
        <v>2923</v>
      </c>
      <c r="G286" s="3" t="s">
        <v>2924</v>
      </c>
      <c r="H286" s="3" t="s">
        <v>2925</v>
      </c>
      <c r="I286" s="3" t="s">
        <v>2926</v>
      </c>
      <c r="J286" s="3" t="s">
        <v>2927</v>
      </c>
      <c r="K286" s="3" t="s">
        <v>2928</v>
      </c>
      <c r="L286" s="3" t="s">
        <v>2929</v>
      </c>
      <c r="M286" s="3" t="s">
        <v>2930</v>
      </c>
    </row>
    <row r="287" spans="1:13" x14ac:dyDescent="0.35">
      <c r="A287" s="3" t="s">
        <v>22</v>
      </c>
      <c r="B287" s="3" t="s">
        <v>677</v>
      </c>
      <c r="E287" s="3" t="s">
        <v>317</v>
      </c>
      <c r="F287" s="3" t="s">
        <v>2931</v>
      </c>
      <c r="G287" s="3" t="s">
        <v>2932</v>
      </c>
      <c r="H287" s="3" t="s">
        <v>2933</v>
      </c>
      <c r="I287" s="3" t="s">
        <v>2934</v>
      </c>
      <c r="J287" s="3" t="s">
        <v>2935</v>
      </c>
      <c r="K287" s="3" t="s">
        <v>2936</v>
      </c>
      <c r="L287" s="3" t="s">
        <v>2937</v>
      </c>
      <c r="M287" s="3" t="s">
        <v>2938</v>
      </c>
    </row>
    <row r="288" spans="1:13" x14ac:dyDescent="0.35">
      <c r="A288" s="3" t="s">
        <v>22</v>
      </c>
      <c r="B288" s="3" t="s">
        <v>678</v>
      </c>
      <c r="E288" s="3" t="s">
        <v>318</v>
      </c>
      <c r="F288" s="3" t="s">
        <v>2939</v>
      </c>
      <c r="G288" s="3" t="s">
        <v>2940</v>
      </c>
      <c r="H288" s="3" t="s">
        <v>2941</v>
      </c>
      <c r="I288" s="3" t="s">
        <v>2942</v>
      </c>
      <c r="J288" s="3" t="s">
        <v>2943</v>
      </c>
      <c r="K288" s="3" t="s">
        <v>2944</v>
      </c>
      <c r="L288" s="3" t="s">
        <v>2945</v>
      </c>
      <c r="M288" s="3" t="s">
        <v>2946</v>
      </c>
    </row>
    <row r="289" spans="1:13" x14ac:dyDescent="0.35">
      <c r="A289" s="3" t="s">
        <v>22</v>
      </c>
      <c r="B289" s="3" t="s">
        <v>679</v>
      </c>
      <c r="E289" s="3" t="s">
        <v>319</v>
      </c>
      <c r="F289" s="3" t="s">
        <v>2947</v>
      </c>
      <c r="G289" s="3" t="s">
        <v>2948</v>
      </c>
      <c r="H289" s="3" t="s">
        <v>2949</v>
      </c>
      <c r="I289" s="3" t="s">
        <v>2950</v>
      </c>
      <c r="J289" s="3" t="s">
        <v>2951</v>
      </c>
      <c r="K289" s="3" t="s">
        <v>2952</v>
      </c>
      <c r="L289" s="3" t="s">
        <v>2953</v>
      </c>
      <c r="M289" s="3" t="s">
        <v>2954</v>
      </c>
    </row>
    <row r="290" spans="1:13" x14ac:dyDescent="0.35">
      <c r="A290" s="3" t="s">
        <v>22</v>
      </c>
      <c r="B290" s="3" t="s">
        <v>680</v>
      </c>
      <c r="E290" s="3" t="s">
        <v>320</v>
      </c>
      <c r="F290" s="3" t="s">
        <v>2955</v>
      </c>
      <c r="G290" s="3" t="s">
        <v>2956</v>
      </c>
      <c r="H290" s="3" t="s">
        <v>2957</v>
      </c>
      <c r="I290" s="3" t="s">
        <v>2958</v>
      </c>
      <c r="J290" s="3" t="s">
        <v>2959</v>
      </c>
      <c r="K290" s="3" t="s">
        <v>2960</v>
      </c>
      <c r="L290" s="3" t="s">
        <v>2961</v>
      </c>
      <c r="M290" s="3" t="s">
        <v>2962</v>
      </c>
    </row>
    <row r="291" spans="1:13" x14ac:dyDescent="0.35">
      <c r="A291" s="3" t="s">
        <v>22</v>
      </c>
      <c r="B291" s="3" t="s">
        <v>681</v>
      </c>
      <c r="E291" s="3" t="s">
        <v>321</v>
      </c>
      <c r="F291" s="3" t="s">
        <v>2963</v>
      </c>
      <c r="G291" s="3" t="s">
        <v>2964</v>
      </c>
      <c r="H291" s="3" t="s">
        <v>2965</v>
      </c>
      <c r="I291" s="3" t="s">
        <v>2966</v>
      </c>
      <c r="J291" s="3" t="s">
        <v>2967</v>
      </c>
      <c r="K291" s="3" t="s">
        <v>2968</v>
      </c>
      <c r="L291" s="3" t="s">
        <v>2969</v>
      </c>
      <c r="M291" s="3" t="s">
        <v>2970</v>
      </c>
    </row>
    <row r="292" spans="1:13" x14ac:dyDescent="0.35">
      <c r="A292" s="3" t="s">
        <v>22</v>
      </c>
      <c r="B292" s="3" t="s">
        <v>682</v>
      </c>
      <c r="E292" s="3" t="s">
        <v>322</v>
      </c>
      <c r="F292" s="3" t="s">
        <v>2971</v>
      </c>
      <c r="G292" s="3" t="s">
        <v>2972</v>
      </c>
      <c r="H292" s="3" t="s">
        <v>2973</v>
      </c>
      <c r="I292" s="3" t="s">
        <v>2974</v>
      </c>
      <c r="J292" s="3" t="s">
        <v>2975</v>
      </c>
      <c r="K292" s="3" t="s">
        <v>2976</v>
      </c>
      <c r="L292" s="3" t="s">
        <v>2977</v>
      </c>
      <c r="M292" s="3" t="s">
        <v>2978</v>
      </c>
    </row>
    <row r="293" spans="1:13" x14ac:dyDescent="0.35">
      <c r="A293" s="3" t="s">
        <v>22</v>
      </c>
      <c r="B293" s="3" t="s">
        <v>683</v>
      </c>
      <c r="E293" s="3" t="s">
        <v>323</v>
      </c>
      <c r="F293" s="3" t="s">
        <v>2979</v>
      </c>
      <c r="G293" s="3" t="s">
        <v>2980</v>
      </c>
      <c r="H293" s="3" t="s">
        <v>2981</v>
      </c>
      <c r="I293" s="3" t="s">
        <v>2982</v>
      </c>
      <c r="J293" s="3" t="s">
        <v>2983</v>
      </c>
      <c r="K293" s="3" t="s">
        <v>2984</v>
      </c>
      <c r="L293" s="3" t="s">
        <v>2985</v>
      </c>
      <c r="M293" s="3" t="s">
        <v>2986</v>
      </c>
    </row>
    <row r="294" spans="1:13" x14ac:dyDescent="0.35">
      <c r="A294" s="3" t="s">
        <v>22</v>
      </c>
      <c r="B294" s="3" t="s">
        <v>684</v>
      </c>
      <c r="E294" s="3" t="s">
        <v>324</v>
      </c>
      <c r="F294" s="3" t="s">
        <v>2987</v>
      </c>
      <c r="G294" s="3" t="s">
        <v>2988</v>
      </c>
      <c r="H294" s="3" t="s">
        <v>2989</v>
      </c>
      <c r="I294" s="3" t="s">
        <v>2990</v>
      </c>
      <c r="J294" s="3" t="s">
        <v>2991</v>
      </c>
      <c r="K294" s="3" t="s">
        <v>2992</v>
      </c>
      <c r="L294" s="3" t="s">
        <v>2993</v>
      </c>
      <c r="M294" s="3" t="s">
        <v>2994</v>
      </c>
    </row>
    <row r="295" spans="1:13" x14ac:dyDescent="0.35">
      <c r="A295" s="3" t="s">
        <v>22</v>
      </c>
      <c r="B295" s="3" t="s">
        <v>685</v>
      </c>
      <c r="E295" s="3" t="s">
        <v>325</v>
      </c>
      <c r="F295" s="3" t="s">
        <v>2995</v>
      </c>
      <c r="G295" s="3" t="s">
        <v>2996</v>
      </c>
      <c r="H295" s="3" t="s">
        <v>2997</v>
      </c>
      <c r="I295" s="3" t="s">
        <v>2998</v>
      </c>
      <c r="J295" s="3" t="s">
        <v>2999</v>
      </c>
      <c r="K295" s="3" t="s">
        <v>3000</v>
      </c>
      <c r="L295" s="3" t="s">
        <v>3001</v>
      </c>
      <c r="M295" s="3" t="s">
        <v>3002</v>
      </c>
    </row>
    <row r="296" spans="1:13" x14ac:dyDescent="0.35">
      <c r="A296" s="3" t="s">
        <v>22</v>
      </c>
      <c r="B296" s="3" t="s">
        <v>686</v>
      </c>
      <c r="E296" s="3" t="s">
        <v>326</v>
      </c>
      <c r="F296" s="3" t="s">
        <v>3003</v>
      </c>
      <c r="G296" s="3" t="s">
        <v>3004</v>
      </c>
      <c r="H296" s="3" t="s">
        <v>3005</v>
      </c>
      <c r="I296" s="3" t="s">
        <v>3006</v>
      </c>
      <c r="J296" s="3" t="s">
        <v>3007</v>
      </c>
      <c r="K296" s="3" t="s">
        <v>3008</v>
      </c>
      <c r="L296" s="3" t="s">
        <v>3009</v>
      </c>
      <c r="M296" s="3" t="s">
        <v>3010</v>
      </c>
    </row>
    <row r="297" spans="1:13" x14ac:dyDescent="0.35">
      <c r="A297" s="3" t="s">
        <v>22</v>
      </c>
      <c r="B297" s="3" t="s">
        <v>687</v>
      </c>
      <c r="E297" s="3" t="s">
        <v>327</v>
      </c>
      <c r="F297" s="3" t="s">
        <v>3011</v>
      </c>
      <c r="G297" s="3" t="s">
        <v>3012</v>
      </c>
      <c r="H297" s="3" t="s">
        <v>3013</v>
      </c>
      <c r="I297" s="3" t="s">
        <v>3014</v>
      </c>
      <c r="J297" s="3" t="s">
        <v>3015</v>
      </c>
      <c r="K297" s="3" t="s">
        <v>3016</v>
      </c>
      <c r="L297" s="3" t="s">
        <v>3017</v>
      </c>
      <c r="M297" s="3" t="s">
        <v>3018</v>
      </c>
    </row>
    <row r="298" spans="1:13" x14ac:dyDescent="0.35">
      <c r="A298" s="3" t="s">
        <v>22</v>
      </c>
      <c r="B298" s="3" t="s">
        <v>688</v>
      </c>
      <c r="E298" s="3" t="s">
        <v>328</v>
      </c>
      <c r="F298" s="3" t="s">
        <v>3019</v>
      </c>
      <c r="G298" s="3" t="s">
        <v>3020</v>
      </c>
      <c r="H298" s="3" t="s">
        <v>3021</v>
      </c>
      <c r="I298" s="3" t="s">
        <v>3022</v>
      </c>
      <c r="J298" s="3" t="s">
        <v>3023</v>
      </c>
      <c r="K298" s="3" t="s">
        <v>3024</v>
      </c>
      <c r="L298" s="3" t="s">
        <v>3025</v>
      </c>
      <c r="M298" s="3" t="s">
        <v>3026</v>
      </c>
    </row>
    <row r="299" spans="1:13" x14ac:dyDescent="0.35">
      <c r="A299" s="3" t="s">
        <v>22</v>
      </c>
      <c r="B299" s="3" t="s">
        <v>689</v>
      </c>
      <c r="E299" s="3" t="s">
        <v>329</v>
      </c>
      <c r="F299" s="3" t="s">
        <v>3027</v>
      </c>
      <c r="G299" s="3" t="s">
        <v>3028</v>
      </c>
      <c r="H299" s="3" t="s">
        <v>3029</v>
      </c>
      <c r="I299" s="3" t="s">
        <v>3030</v>
      </c>
      <c r="J299" s="3" t="s">
        <v>3031</v>
      </c>
      <c r="K299" s="3" t="s">
        <v>3032</v>
      </c>
      <c r="L299" s="3" t="s">
        <v>3033</v>
      </c>
      <c r="M299" s="3" t="s">
        <v>3034</v>
      </c>
    </row>
    <row r="300" spans="1:13" x14ac:dyDescent="0.35">
      <c r="A300" s="3" t="s">
        <v>22</v>
      </c>
      <c r="B300" s="3" t="s">
        <v>690</v>
      </c>
      <c r="E300" s="3" t="s">
        <v>330</v>
      </c>
      <c r="F300" s="3" t="s">
        <v>3035</v>
      </c>
      <c r="G300" s="3" t="s">
        <v>3036</v>
      </c>
      <c r="H300" s="3" t="s">
        <v>3037</v>
      </c>
      <c r="I300" s="3" t="s">
        <v>3038</v>
      </c>
      <c r="J300" s="3" t="s">
        <v>3039</v>
      </c>
      <c r="K300" s="3" t="s">
        <v>3040</v>
      </c>
      <c r="L300" s="3" t="s">
        <v>3041</v>
      </c>
      <c r="M300" s="3" t="s">
        <v>3042</v>
      </c>
    </row>
    <row r="301" spans="1:13" x14ac:dyDescent="0.35">
      <c r="A301" s="3" t="s">
        <v>22</v>
      </c>
      <c r="B301" s="3" t="s">
        <v>691</v>
      </c>
      <c r="E301" s="3" t="s">
        <v>331</v>
      </c>
      <c r="F301" s="3" t="s">
        <v>3043</v>
      </c>
      <c r="G301" s="3" t="s">
        <v>3044</v>
      </c>
      <c r="H301" s="3" t="s">
        <v>3045</v>
      </c>
      <c r="I301" s="3" t="s">
        <v>3046</v>
      </c>
      <c r="J301" s="3" t="s">
        <v>3047</v>
      </c>
      <c r="K301" s="3" t="s">
        <v>3048</v>
      </c>
      <c r="L301" s="3" t="s">
        <v>3049</v>
      </c>
      <c r="M301" s="3" t="s">
        <v>3050</v>
      </c>
    </row>
    <row r="302" spans="1:13" x14ac:dyDescent="0.35">
      <c r="A302" s="3" t="s">
        <v>22</v>
      </c>
      <c r="B302" s="3" t="s">
        <v>692</v>
      </c>
      <c r="E302" s="3" t="s">
        <v>332</v>
      </c>
      <c r="F302" s="3" t="s">
        <v>3051</v>
      </c>
      <c r="G302" s="3" t="s">
        <v>3052</v>
      </c>
      <c r="H302" s="3" t="s">
        <v>3053</v>
      </c>
      <c r="I302" s="3" t="s">
        <v>3054</v>
      </c>
      <c r="J302" s="3" t="s">
        <v>3055</v>
      </c>
      <c r="K302" s="3" t="s">
        <v>3056</v>
      </c>
      <c r="L302" s="3" t="s">
        <v>3057</v>
      </c>
      <c r="M302" s="3" t="s">
        <v>3058</v>
      </c>
    </row>
    <row r="303" spans="1:13" x14ac:dyDescent="0.35">
      <c r="A303" s="3" t="s">
        <v>22</v>
      </c>
      <c r="B303" s="3" t="s">
        <v>693</v>
      </c>
      <c r="E303" s="3" t="s">
        <v>333</v>
      </c>
      <c r="F303" s="3" t="s">
        <v>3059</v>
      </c>
      <c r="G303" s="3" t="s">
        <v>3060</v>
      </c>
      <c r="H303" s="3" t="s">
        <v>3061</v>
      </c>
      <c r="I303" s="3" t="s">
        <v>3062</v>
      </c>
      <c r="J303" s="3" t="s">
        <v>3063</v>
      </c>
      <c r="K303" s="3" t="s">
        <v>3064</v>
      </c>
      <c r="L303" s="3" t="s">
        <v>3065</v>
      </c>
      <c r="M303" s="3" t="s">
        <v>3066</v>
      </c>
    </row>
    <row r="304" spans="1:13" x14ac:dyDescent="0.35">
      <c r="A304" s="3" t="s">
        <v>22</v>
      </c>
      <c r="B304" s="3" t="s">
        <v>694</v>
      </c>
      <c r="E304" s="3" t="s">
        <v>334</v>
      </c>
      <c r="F304" s="3" t="s">
        <v>3067</v>
      </c>
      <c r="G304" s="3" t="s">
        <v>3068</v>
      </c>
      <c r="H304" s="3" t="s">
        <v>3069</v>
      </c>
      <c r="I304" s="3" t="s">
        <v>3070</v>
      </c>
      <c r="J304" s="3" t="s">
        <v>3071</v>
      </c>
      <c r="K304" s="3" t="s">
        <v>3072</v>
      </c>
      <c r="L304" s="3" t="s">
        <v>3073</v>
      </c>
      <c r="M304" s="3" t="s">
        <v>3074</v>
      </c>
    </row>
    <row r="305" spans="1:13" x14ac:dyDescent="0.35">
      <c r="A305" s="3" t="s">
        <v>22</v>
      </c>
      <c r="B305" s="3" t="s">
        <v>695</v>
      </c>
      <c r="E305" s="3" t="s">
        <v>335</v>
      </c>
      <c r="F305" s="3" t="s">
        <v>3075</v>
      </c>
      <c r="G305" s="3" t="s">
        <v>3076</v>
      </c>
      <c r="H305" s="3" t="s">
        <v>3077</v>
      </c>
      <c r="I305" s="3" t="s">
        <v>3078</v>
      </c>
      <c r="J305" s="3" t="s">
        <v>3079</v>
      </c>
      <c r="K305" s="3" t="s">
        <v>3080</v>
      </c>
      <c r="L305" s="3" t="s">
        <v>3081</v>
      </c>
      <c r="M305" s="3" t="s">
        <v>3082</v>
      </c>
    </row>
    <row r="306" spans="1:13" x14ac:dyDescent="0.35">
      <c r="A306" s="3" t="s">
        <v>22</v>
      </c>
      <c r="B306" s="3" t="s">
        <v>696</v>
      </c>
      <c r="E306" s="3" t="s">
        <v>336</v>
      </c>
      <c r="F306" s="3" t="s">
        <v>3083</v>
      </c>
      <c r="G306" s="3" t="s">
        <v>3084</v>
      </c>
      <c r="H306" s="3" t="s">
        <v>3085</v>
      </c>
      <c r="I306" s="3" t="s">
        <v>3086</v>
      </c>
      <c r="J306" s="3" t="s">
        <v>3087</v>
      </c>
      <c r="K306" s="3" t="s">
        <v>3088</v>
      </c>
      <c r="L306" s="3" t="s">
        <v>3089</v>
      </c>
      <c r="M306" s="3" t="s">
        <v>3090</v>
      </c>
    </row>
    <row r="307" spans="1:13" x14ac:dyDescent="0.35">
      <c r="A307" s="3" t="s">
        <v>22</v>
      </c>
      <c r="B307" s="3" t="s">
        <v>697</v>
      </c>
      <c r="E307" s="3" t="s">
        <v>337</v>
      </c>
      <c r="F307" s="3" t="s">
        <v>3091</v>
      </c>
      <c r="G307" s="3" t="s">
        <v>3092</v>
      </c>
      <c r="H307" s="3" t="s">
        <v>3093</v>
      </c>
      <c r="I307" s="3" t="s">
        <v>3094</v>
      </c>
      <c r="J307" s="3" t="s">
        <v>3095</v>
      </c>
      <c r="K307" s="3" t="s">
        <v>3096</v>
      </c>
      <c r="L307" s="3" t="s">
        <v>3097</v>
      </c>
      <c r="M307" s="3" t="s">
        <v>3098</v>
      </c>
    </row>
    <row r="308" spans="1:13" x14ac:dyDescent="0.35">
      <c r="A308" s="3" t="s">
        <v>22</v>
      </c>
      <c r="B308" s="3" t="s">
        <v>698</v>
      </c>
      <c r="E308" s="3" t="s">
        <v>338</v>
      </c>
      <c r="F308" s="3" t="s">
        <v>3099</v>
      </c>
      <c r="G308" s="3" t="s">
        <v>3100</v>
      </c>
      <c r="H308" s="3" t="s">
        <v>3101</v>
      </c>
      <c r="I308" s="3" t="s">
        <v>3102</v>
      </c>
      <c r="J308" s="3" t="s">
        <v>3103</v>
      </c>
      <c r="K308" s="3" t="s">
        <v>3104</v>
      </c>
      <c r="L308" s="3" t="s">
        <v>3105</v>
      </c>
      <c r="M308" s="3" t="s">
        <v>3106</v>
      </c>
    </row>
    <row r="309" spans="1:13" x14ac:dyDescent="0.35">
      <c r="A309" s="3" t="s">
        <v>22</v>
      </c>
      <c r="B309" s="3" t="s">
        <v>699</v>
      </c>
      <c r="E309" s="3" t="s">
        <v>339</v>
      </c>
      <c r="F309" s="3" t="s">
        <v>3107</v>
      </c>
      <c r="G309" s="3" t="s">
        <v>3108</v>
      </c>
      <c r="H309" s="3" t="s">
        <v>3109</v>
      </c>
      <c r="I309" s="3" t="s">
        <v>3110</v>
      </c>
      <c r="J309" s="3" t="s">
        <v>3111</v>
      </c>
      <c r="K309" s="3" t="s">
        <v>3112</v>
      </c>
      <c r="L309" s="3" t="s">
        <v>3113</v>
      </c>
      <c r="M309" s="3" t="s">
        <v>3114</v>
      </c>
    </row>
    <row r="310" spans="1:13" x14ac:dyDescent="0.35">
      <c r="A310" s="3" t="s">
        <v>22</v>
      </c>
      <c r="B310" s="3" t="s">
        <v>700</v>
      </c>
      <c r="E310" s="3" t="s">
        <v>340</v>
      </c>
      <c r="F310" s="3" t="s">
        <v>3115</v>
      </c>
      <c r="G310" s="3" t="s">
        <v>3116</v>
      </c>
      <c r="H310" s="3" t="s">
        <v>3117</v>
      </c>
      <c r="I310" s="3" t="s">
        <v>3118</v>
      </c>
      <c r="J310" s="3" t="s">
        <v>3119</v>
      </c>
      <c r="K310" s="3" t="s">
        <v>3120</v>
      </c>
      <c r="L310" s="3" t="s">
        <v>3121</v>
      </c>
      <c r="M310" s="3" t="s">
        <v>3122</v>
      </c>
    </row>
    <row r="311" spans="1:13" x14ac:dyDescent="0.35">
      <c r="A311" s="3" t="s">
        <v>22</v>
      </c>
      <c r="B311" s="3" t="s">
        <v>701</v>
      </c>
      <c r="E311" s="3" t="s">
        <v>341</v>
      </c>
      <c r="F311" s="3" t="s">
        <v>3123</v>
      </c>
      <c r="G311" s="3" t="s">
        <v>3124</v>
      </c>
      <c r="H311" s="3" t="s">
        <v>3125</v>
      </c>
      <c r="I311" s="3" t="s">
        <v>3126</v>
      </c>
      <c r="J311" s="3" t="s">
        <v>3127</v>
      </c>
      <c r="K311" s="3" t="s">
        <v>3128</v>
      </c>
      <c r="L311" s="3" t="s">
        <v>3129</v>
      </c>
      <c r="M311" s="3" t="s">
        <v>3130</v>
      </c>
    </row>
    <row r="312" spans="1:13" x14ac:dyDescent="0.35">
      <c r="A312" s="3" t="s">
        <v>22</v>
      </c>
      <c r="B312" s="3" t="s">
        <v>702</v>
      </c>
      <c r="E312" s="3" t="s">
        <v>342</v>
      </c>
      <c r="F312" s="3" t="s">
        <v>3131</v>
      </c>
      <c r="G312" s="3" t="s">
        <v>3132</v>
      </c>
      <c r="H312" s="3" t="s">
        <v>3133</v>
      </c>
      <c r="I312" s="3" t="s">
        <v>3134</v>
      </c>
      <c r="J312" s="3" t="s">
        <v>3135</v>
      </c>
      <c r="K312" s="3" t="s">
        <v>3136</v>
      </c>
      <c r="L312" s="3" t="s">
        <v>3137</v>
      </c>
      <c r="M312" s="3" t="s">
        <v>3138</v>
      </c>
    </row>
    <row r="313" spans="1:13" x14ac:dyDescent="0.35">
      <c r="A313" s="3" t="s">
        <v>22</v>
      </c>
      <c r="B313" s="3" t="s">
        <v>703</v>
      </c>
      <c r="E313" s="3" t="s">
        <v>343</v>
      </c>
      <c r="F313" s="3" t="s">
        <v>3139</v>
      </c>
      <c r="G313" s="3" t="s">
        <v>3140</v>
      </c>
      <c r="H313" s="3" t="s">
        <v>3141</v>
      </c>
      <c r="I313" s="3" t="s">
        <v>3142</v>
      </c>
      <c r="J313" s="3" t="s">
        <v>3143</v>
      </c>
      <c r="K313" s="3" t="s">
        <v>3144</v>
      </c>
      <c r="L313" s="3" t="s">
        <v>3145</v>
      </c>
      <c r="M313" s="3" t="s">
        <v>3146</v>
      </c>
    </row>
    <row r="315" spans="1:13" x14ac:dyDescent="0.35">
      <c r="G315" s="3" t="s">
        <v>368</v>
      </c>
      <c r="H315" s="3" t="s">
        <v>369</v>
      </c>
      <c r="I315" s="3" t="s">
        <v>370</v>
      </c>
      <c r="J315" s="3" t="s">
        <v>371</v>
      </c>
      <c r="K315" s="3" t="s">
        <v>372</v>
      </c>
      <c r="L315" s="3" t="s">
        <v>373</v>
      </c>
      <c r="M315" s="3" t="s">
        <v>374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E5E3-8DBB-4EC1-8A5F-5F2784D2FD66}">
  <dimension ref="A1:G39"/>
  <sheetViews>
    <sheetView workbookViewId="0"/>
  </sheetViews>
  <sheetFormatPr defaultRowHeight="14.5" x14ac:dyDescent="0.35"/>
  <sheetData>
    <row r="1" spans="1:7" x14ac:dyDescent="0.35">
      <c r="A1" s="3" t="s">
        <v>3161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381</v>
      </c>
      <c r="G2" s="3" t="s">
        <v>709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3147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74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75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76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25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77</v>
      </c>
      <c r="F17" s="3" t="s">
        <v>771</v>
      </c>
      <c r="G17" s="3" t="s">
        <v>772</v>
      </c>
    </row>
    <row r="18" spans="1:7" x14ac:dyDescent="0.35">
      <c r="A18" s="3" t="s">
        <v>22</v>
      </c>
      <c r="B18" s="3" t="s">
        <v>394</v>
      </c>
      <c r="E18" s="3" t="s">
        <v>23</v>
      </c>
      <c r="F18" s="3" t="s">
        <v>779</v>
      </c>
      <c r="G18" s="3" t="s">
        <v>780</v>
      </c>
    </row>
    <row r="19" spans="1:7" x14ac:dyDescent="0.35">
      <c r="A19" s="3" t="s">
        <v>22</v>
      </c>
      <c r="B19" s="3" t="s">
        <v>705</v>
      </c>
      <c r="E19" s="3" t="s">
        <v>78</v>
      </c>
      <c r="F19" s="3" t="s">
        <v>787</v>
      </c>
      <c r="G19" s="3" t="s">
        <v>788</v>
      </c>
    </row>
    <row r="20" spans="1:7" x14ac:dyDescent="0.35">
      <c r="A20" s="3" t="s">
        <v>22</v>
      </c>
      <c r="B20" s="3" t="s">
        <v>708</v>
      </c>
      <c r="E20" s="3" t="s">
        <v>344</v>
      </c>
      <c r="F20" s="3" t="s">
        <v>795</v>
      </c>
      <c r="G20" s="3" t="s">
        <v>796</v>
      </c>
    </row>
    <row r="21" spans="1:7" x14ac:dyDescent="0.35">
      <c r="A21" s="3" t="s">
        <v>22</v>
      </c>
      <c r="B21" s="3" t="s">
        <v>710</v>
      </c>
      <c r="E21" s="3" t="s">
        <v>84</v>
      </c>
      <c r="F21" s="3" t="s">
        <v>803</v>
      </c>
      <c r="G21" s="3" t="s">
        <v>804</v>
      </c>
    </row>
    <row r="22" spans="1:7" x14ac:dyDescent="0.35">
      <c r="A22" s="3" t="s">
        <v>22</v>
      </c>
      <c r="B22" s="3" t="s">
        <v>711</v>
      </c>
      <c r="E22" s="3" t="s">
        <v>169</v>
      </c>
      <c r="F22" s="3" t="s">
        <v>811</v>
      </c>
      <c r="G22" s="3" t="s">
        <v>812</v>
      </c>
    </row>
    <row r="23" spans="1:7" x14ac:dyDescent="0.35">
      <c r="A23" s="3" t="s">
        <v>22</v>
      </c>
      <c r="B23" s="3" t="s">
        <v>712</v>
      </c>
      <c r="E23" s="3" t="s">
        <v>345</v>
      </c>
      <c r="F23" s="3" t="s">
        <v>819</v>
      </c>
      <c r="G23" s="3" t="s">
        <v>820</v>
      </c>
    </row>
    <row r="24" spans="1:7" x14ac:dyDescent="0.35">
      <c r="A24" s="3" t="s">
        <v>22</v>
      </c>
      <c r="B24" s="3" t="s">
        <v>713</v>
      </c>
      <c r="E24" s="3" t="s">
        <v>346</v>
      </c>
      <c r="F24" s="3" t="s">
        <v>827</v>
      </c>
      <c r="G24" s="3" t="s">
        <v>828</v>
      </c>
    </row>
    <row r="25" spans="1:7" x14ac:dyDescent="0.35">
      <c r="A25" s="3" t="s">
        <v>22</v>
      </c>
      <c r="B25" s="3" t="s">
        <v>714</v>
      </c>
      <c r="E25" s="3" t="s">
        <v>347</v>
      </c>
      <c r="F25" s="3" t="s">
        <v>835</v>
      </c>
      <c r="G25" s="3" t="s">
        <v>836</v>
      </c>
    </row>
    <row r="26" spans="1:7" x14ac:dyDescent="0.35">
      <c r="A26" s="3" t="s">
        <v>22</v>
      </c>
      <c r="B26" s="3" t="s">
        <v>715</v>
      </c>
      <c r="E26" s="3" t="s">
        <v>348</v>
      </c>
      <c r="F26" s="3" t="s">
        <v>843</v>
      </c>
      <c r="G26" s="3" t="s">
        <v>844</v>
      </c>
    </row>
    <row r="27" spans="1:7" x14ac:dyDescent="0.35">
      <c r="A27" s="3" t="s">
        <v>22</v>
      </c>
      <c r="B27" s="3" t="s">
        <v>716</v>
      </c>
      <c r="E27" s="3" t="s">
        <v>349</v>
      </c>
      <c r="F27" s="3" t="s">
        <v>851</v>
      </c>
      <c r="G27" s="3" t="s">
        <v>852</v>
      </c>
    </row>
    <row r="28" spans="1:7" x14ac:dyDescent="0.35">
      <c r="A28" s="3" t="s">
        <v>22</v>
      </c>
      <c r="B28" s="3" t="s">
        <v>717</v>
      </c>
      <c r="E28" s="3" t="s">
        <v>350</v>
      </c>
      <c r="F28" s="3" t="s">
        <v>859</v>
      </c>
      <c r="G28" s="3" t="s">
        <v>860</v>
      </c>
    </row>
    <row r="29" spans="1:7" x14ac:dyDescent="0.35">
      <c r="A29" s="3" t="s">
        <v>22</v>
      </c>
      <c r="B29" s="3" t="s">
        <v>718</v>
      </c>
      <c r="E29" s="3" t="s">
        <v>351</v>
      </c>
      <c r="F29" s="3" t="s">
        <v>867</v>
      </c>
      <c r="G29" s="3" t="s">
        <v>868</v>
      </c>
    </row>
    <row r="30" spans="1:7" x14ac:dyDescent="0.35">
      <c r="A30" s="3" t="s">
        <v>22</v>
      </c>
      <c r="B30" s="3" t="s">
        <v>719</v>
      </c>
      <c r="E30" s="3" t="s">
        <v>352</v>
      </c>
      <c r="F30" s="3" t="s">
        <v>875</v>
      </c>
      <c r="G30" s="3" t="s">
        <v>876</v>
      </c>
    </row>
    <row r="31" spans="1:7" x14ac:dyDescent="0.35">
      <c r="A31" s="3" t="s">
        <v>22</v>
      </c>
      <c r="B31" s="3" t="s">
        <v>720</v>
      </c>
      <c r="E31" s="3" t="s">
        <v>353</v>
      </c>
      <c r="F31" s="3" t="s">
        <v>883</v>
      </c>
      <c r="G31" s="3" t="s">
        <v>884</v>
      </c>
    </row>
    <row r="32" spans="1:7" x14ac:dyDescent="0.35">
      <c r="A32" s="3" t="s">
        <v>22</v>
      </c>
      <c r="B32" s="3" t="s">
        <v>721</v>
      </c>
      <c r="E32" s="3" t="s">
        <v>354</v>
      </c>
      <c r="F32" s="3" t="s">
        <v>891</v>
      </c>
      <c r="G32" s="3" t="s">
        <v>892</v>
      </c>
    </row>
    <row r="33" spans="1:7" x14ac:dyDescent="0.35">
      <c r="A33" s="3" t="s">
        <v>22</v>
      </c>
      <c r="B33" s="3" t="s">
        <v>722</v>
      </c>
      <c r="E33" s="3" t="s">
        <v>355</v>
      </c>
      <c r="F33" s="3" t="s">
        <v>899</v>
      </c>
      <c r="G33" s="3" t="s">
        <v>900</v>
      </c>
    </row>
    <row r="34" spans="1:7" x14ac:dyDescent="0.35">
      <c r="A34" s="3" t="s">
        <v>22</v>
      </c>
      <c r="B34" s="3" t="s">
        <v>723</v>
      </c>
      <c r="E34" s="3" t="s">
        <v>82</v>
      </c>
      <c r="F34" s="3" t="s">
        <v>907</v>
      </c>
      <c r="G34" s="3" t="s">
        <v>908</v>
      </c>
    </row>
    <row r="35" spans="1:7" x14ac:dyDescent="0.35">
      <c r="A35" s="3" t="s">
        <v>22</v>
      </c>
      <c r="B35" s="3" t="s">
        <v>724</v>
      </c>
      <c r="E35" s="3" t="s">
        <v>356</v>
      </c>
      <c r="F35" s="3" t="s">
        <v>915</v>
      </c>
      <c r="G35" s="3" t="s">
        <v>916</v>
      </c>
    </row>
    <row r="36" spans="1:7" x14ac:dyDescent="0.35">
      <c r="A36" s="3" t="s">
        <v>22</v>
      </c>
      <c r="B36" s="3" t="s">
        <v>725</v>
      </c>
      <c r="E36" s="3" t="s">
        <v>83</v>
      </c>
      <c r="F36" s="3" t="s">
        <v>923</v>
      </c>
      <c r="G36" s="3" t="s">
        <v>924</v>
      </c>
    </row>
    <row r="37" spans="1:7" x14ac:dyDescent="0.35">
      <c r="A37" s="3" t="s">
        <v>22</v>
      </c>
      <c r="B37" s="3" t="s">
        <v>726</v>
      </c>
      <c r="E37" s="3" t="s">
        <v>357</v>
      </c>
      <c r="F37" s="3" t="s">
        <v>931</v>
      </c>
      <c r="G37" s="3" t="s">
        <v>932</v>
      </c>
    </row>
    <row r="39" spans="1:7" x14ac:dyDescent="0.35">
      <c r="G39" s="3" t="s">
        <v>382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6161-D3AE-4EE1-BC6B-1B5A34F6E715}">
  <dimension ref="A1:G30"/>
  <sheetViews>
    <sheetView workbookViewId="0"/>
  </sheetViews>
  <sheetFormatPr defaultRowHeight="14.5" x14ac:dyDescent="0.35"/>
  <sheetData>
    <row r="1" spans="1:7" x14ac:dyDescent="0.35">
      <c r="A1" s="3" t="s">
        <v>3163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383</v>
      </c>
      <c r="G2" s="3" t="s">
        <v>727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3148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74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25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26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23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78</v>
      </c>
      <c r="F17" s="3" t="s">
        <v>771</v>
      </c>
      <c r="G17" s="3" t="s">
        <v>772</v>
      </c>
    </row>
    <row r="18" spans="1:7" x14ac:dyDescent="0.35">
      <c r="A18" s="3" t="s">
        <v>22</v>
      </c>
      <c r="B18" s="3" t="s">
        <v>394</v>
      </c>
      <c r="E18" s="3" t="s">
        <v>84</v>
      </c>
      <c r="F18" s="3" t="s">
        <v>779</v>
      </c>
      <c r="G18" s="3" t="s">
        <v>780</v>
      </c>
    </row>
    <row r="19" spans="1:7" x14ac:dyDescent="0.35">
      <c r="A19" s="3" t="s">
        <v>22</v>
      </c>
      <c r="B19" s="3" t="s">
        <v>705</v>
      </c>
      <c r="E19" s="3" t="s">
        <v>345</v>
      </c>
      <c r="F19" s="3" t="s">
        <v>787</v>
      </c>
      <c r="G19" s="3" t="s">
        <v>788</v>
      </c>
    </row>
    <row r="20" spans="1:7" x14ac:dyDescent="0.35">
      <c r="A20" s="3" t="s">
        <v>22</v>
      </c>
      <c r="B20" s="3" t="s">
        <v>708</v>
      </c>
      <c r="E20" s="3" t="s">
        <v>346</v>
      </c>
      <c r="F20" s="3" t="s">
        <v>795</v>
      </c>
      <c r="G20" s="3" t="s">
        <v>796</v>
      </c>
    </row>
    <row r="21" spans="1:7" x14ac:dyDescent="0.35">
      <c r="A21" s="3" t="s">
        <v>22</v>
      </c>
      <c r="B21" s="3" t="s">
        <v>710</v>
      </c>
      <c r="E21" s="3" t="s">
        <v>347</v>
      </c>
      <c r="F21" s="3" t="s">
        <v>803</v>
      </c>
      <c r="G21" s="3" t="s">
        <v>804</v>
      </c>
    </row>
    <row r="22" spans="1:7" x14ac:dyDescent="0.35">
      <c r="A22" s="3" t="s">
        <v>22</v>
      </c>
      <c r="B22" s="3" t="s">
        <v>711</v>
      </c>
      <c r="E22" s="3" t="s">
        <v>348</v>
      </c>
      <c r="F22" s="3" t="s">
        <v>811</v>
      </c>
      <c r="G22" s="3" t="s">
        <v>812</v>
      </c>
    </row>
    <row r="23" spans="1:7" x14ac:dyDescent="0.35">
      <c r="A23" s="3" t="s">
        <v>22</v>
      </c>
      <c r="B23" s="3" t="s">
        <v>712</v>
      </c>
      <c r="E23" s="3" t="s">
        <v>349</v>
      </c>
      <c r="F23" s="3" t="s">
        <v>819</v>
      </c>
      <c r="G23" s="3" t="s">
        <v>820</v>
      </c>
    </row>
    <row r="24" spans="1:7" x14ac:dyDescent="0.35">
      <c r="A24" s="3" t="s">
        <v>22</v>
      </c>
      <c r="B24" s="3" t="s">
        <v>713</v>
      </c>
      <c r="E24" s="3" t="s">
        <v>350</v>
      </c>
      <c r="F24" s="3" t="s">
        <v>827</v>
      </c>
      <c r="G24" s="3" t="s">
        <v>828</v>
      </c>
    </row>
    <row r="25" spans="1:7" x14ac:dyDescent="0.35">
      <c r="A25" s="3" t="s">
        <v>22</v>
      </c>
      <c r="B25" s="3" t="s">
        <v>714</v>
      </c>
      <c r="E25" s="3" t="s">
        <v>351</v>
      </c>
      <c r="F25" s="3" t="s">
        <v>835</v>
      </c>
      <c r="G25" s="3" t="s">
        <v>836</v>
      </c>
    </row>
    <row r="26" spans="1:7" x14ac:dyDescent="0.35">
      <c r="A26" s="3" t="s">
        <v>22</v>
      </c>
      <c r="B26" s="3" t="s">
        <v>715</v>
      </c>
      <c r="E26" s="3" t="s">
        <v>355</v>
      </c>
      <c r="F26" s="3" t="s">
        <v>843</v>
      </c>
      <c r="G26" s="3" t="s">
        <v>844</v>
      </c>
    </row>
    <row r="27" spans="1:7" x14ac:dyDescent="0.35">
      <c r="A27" s="3" t="s">
        <v>22</v>
      </c>
      <c r="B27" s="3" t="s">
        <v>716</v>
      </c>
      <c r="E27" s="3" t="s">
        <v>82</v>
      </c>
      <c r="F27" s="3" t="s">
        <v>851</v>
      </c>
      <c r="G27" s="3" t="s">
        <v>852</v>
      </c>
    </row>
    <row r="28" spans="1:7" x14ac:dyDescent="0.35">
      <c r="A28" s="3" t="s">
        <v>22</v>
      </c>
      <c r="B28" s="3" t="s">
        <v>717</v>
      </c>
      <c r="E28" s="3" t="s">
        <v>83</v>
      </c>
      <c r="F28" s="3" t="s">
        <v>859</v>
      </c>
      <c r="G28" s="3" t="s">
        <v>860</v>
      </c>
    </row>
    <row r="30" spans="1:7" x14ac:dyDescent="0.35">
      <c r="G30" s="3" t="s">
        <v>384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1285-5BA9-42CC-8518-EBDEDD1DFC3D}">
  <dimension ref="A1:G20"/>
  <sheetViews>
    <sheetView workbookViewId="0"/>
  </sheetViews>
  <sheetFormatPr defaultRowHeight="14.5" x14ac:dyDescent="0.35"/>
  <sheetData>
    <row r="1" spans="1:7" x14ac:dyDescent="0.35">
      <c r="A1" s="3" t="s">
        <v>3165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365</v>
      </c>
      <c r="G2" s="3" t="s">
        <v>392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3149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25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26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23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84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82</v>
      </c>
      <c r="F17" s="3" t="s">
        <v>771</v>
      </c>
      <c r="G17" s="3" t="s">
        <v>772</v>
      </c>
    </row>
    <row r="18" spans="1:7" x14ac:dyDescent="0.35">
      <c r="A18" s="3" t="s">
        <v>22</v>
      </c>
      <c r="B18" s="3" t="s">
        <v>394</v>
      </c>
      <c r="E18" s="3" t="s">
        <v>83</v>
      </c>
      <c r="F18" s="3" t="s">
        <v>779</v>
      </c>
      <c r="G18" s="3" t="s">
        <v>780</v>
      </c>
    </row>
    <row r="20" spans="1:7" x14ac:dyDescent="0.35">
      <c r="G20" s="3" t="s">
        <v>366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32B6E-D422-4978-B452-6FCECC0470A9}">
  <dimension ref="A1:G22"/>
  <sheetViews>
    <sheetView workbookViewId="0"/>
  </sheetViews>
  <sheetFormatPr defaultRowHeight="14.5" x14ac:dyDescent="0.35"/>
  <sheetData>
    <row r="1" spans="1:7" x14ac:dyDescent="0.35">
      <c r="A1" s="3" t="s">
        <v>3167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379</v>
      </c>
      <c r="G2" s="3" t="s">
        <v>707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3150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26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23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24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84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82</v>
      </c>
      <c r="F17" s="3" t="s">
        <v>771</v>
      </c>
      <c r="G17" s="3" t="s">
        <v>772</v>
      </c>
    </row>
    <row r="18" spans="1:7" x14ac:dyDescent="0.35">
      <c r="A18" s="3" t="s">
        <v>22</v>
      </c>
      <c r="B18" s="3" t="s">
        <v>394</v>
      </c>
      <c r="E18" s="3" t="s">
        <v>83</v>
      </c>
      <c r="F18" s="3" t="s">
        <v>779</v>
      </c>
      <c r="G18" s="3" t="s">
        <v>780</v>
      </c>
    </row>
    <row r="19" spans="1:7" x14ac:dyDescent="0.35">
      <c r="A19" s="3" t="s">
        <v>22</v>
      </c>
      <c r="B19" s="3" t="s">
        <v>705</v>
      </c>
      <c r="E19" s="3" t="s">
        <v>247</v>
      </c>
      <c r="F19" s="3" t="s">
        <v>787</v>
      </c>
      <c r="G19" s="3" t="s">
        <v>788</v>
      </c>
    </row>
    <row r="20" spans="1:7" x14ac:dyDescent="0.35">
      <c r="A20" s="3" t="s">
        <v>22</v>
      </c>
      <c r="B20" s="3" t="s">
        <v>708</v>
      </c>
      <c r="E20" s="3" t="s">
        <v>259</v>
      </c>
      <c r="F20" s="3" t="s">
        <v>795</v>
      </c>
      <c r="G20" s="3" t="s">
        <v>796</v>
      </c>
    </row>
    <row r="22" spans="1:7" x14ac:dyDescent="0.35">
      <c r="G22" s="3" t="s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50ED-1EF0-4862-829C-9986D8C3B0E2}">
  <dimension ref="A1:AE315"/>
  <sheetViews>
    <sheetView tabSelected="1"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48.54296875" bestFit="1" customWidth="1"/>
    <col min="7" max="7" width="11.6328125" bestFit="1" customWidth="1"/>
    <col min="8" max="9" width="9.54296875" bestFit="1" customWidth="1"/>
    <col min="10" max="10" width="11" bestFit="1" customWidth="1"/>
    <col min="11" max="12" width="9.54296875" bestFit="1" customWidth="1"/>
    <col min="13" max="13" width="11" bestFit="1" customWidth="1"/>
  </cols>
  <sheetData>
    <row r="1" spans="1:13" hidden="1" x14ac:dyDescent="0.35">
      <c r="A1" t="s">
        <v>3158</v>
      </c>
      <c r="B1" t="s">
        <v>80</v>
      </c>
      <c r="E1" t="s">
        <v>11</v>
      </c>
      <c r="F1" t="s">
        <v>11</v>
      </c>
      <c r="G1" t="s">
        <v>11</v>
      </c>
      <c r="H1" t="s">
        <v>81</v>
      </c>
      <c r="I1" t="s">
        <v>81</v>
      </c>
      <c r="J1" t="s">
        <v>81</v>
      </c>
      <c r="K1" t="s">
        <v>81</v>
      </c>
      <c r="L1" t="s">
        <v>81</v>
      </c>
      <c r="M1" t="s">
        <v>81</v>
      </c>
    </row>
    <row r="2" spans="1:13" hidden="1" x14ac:dyDescent="0.35">
      <c r="A2" t="s">
        <v>80</v>
      </c>
      <c r="B2" t="str">
        <f>IF(ISERROR(VLOOKUP("Show",B12:B314,1,FALSE)),"Hidesheet","Show")</f>
        <v>Show</v>
      </c>
      <c r="G2" t="str">
        <f>IF(ABS(SUMIF(G12:G314,"&gt;0"))+ABS(SUMIF(G12:G314,"&lt;0"))=0,"Hide","Show")</f>
        <v>Show</v>
      </c>
      <c r="H2" t="str">
        <f t="shared" ref="H2:M2" si="0">IF(ABS(SUMIF(H12:H314,"&gt;0"))+ABS(SUMIF(H12:H314,"&lt;0"))=0,"Hide","Show")</f>
        <v>Show</v>
      </c>
      <c r="I2" t="str">
        <f t="shared" si="0"/>
        <v>Show</v>
      </c>
      <c r="J2" t="str">
        <f t="shared" si="0"/>
        <v>Show</v>
      </c>
      <c r="K2" t="str">
        <f t="shared" si="0"/>
        <v>Show</v>
      </c>
      <c r="L2" t="str">
        <f t="shared" si="0"/>
        <v>Show</v>
      </c>
      <c r="M2" t="str">
        <f t="shared" si="0"/>
        <v>Show</v>
      </c>
    </row>
    <row r="3" spans="1:13" x14ac:dyDescent="0.35">
      <c r="C3" s="1"/>
    </row>
    <row r="4" spans="1:13" x14ac:dyDescent="0.35">
      <c r="B4" t="s">
        <v>0</v>
      </c>
      <c r="C4" s="1">
        <f>Options!D4</f>
        <v>46295</v>
      </c>
    </row>
    <row r="5" spans="1:13" x14ac:dyDescent="0.35">
      <c r="B5" t="s">
        <v>358</v>
      </c>
      <c r="C5" s="1" t="str">
        <f>Options!D8</f>
        <v>Fabrikam, Inc.|Gabrikam, Inc.</v>
      </c>
    </row>
    <row r="6" spans="1:13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13" x14ac:dyDescent="0.35">
      <c r="B7" t="s">
        <v>13</v>
      </c>
      <c r="C7" s="1" t="str">
        <f>Options!D6</f>
        <v>*</v>
      </c>
    </row>
    <row r="8" spans="1:13" x14ac:dyDescent="0.35">
      <c r="B8" t="s">
        <v>10</v>
      </c>
      <c r="C8" t="str">
        <f>_xll.NL("Sheets","Accounts","Segment3","Segment3",C9,"Segment1",C6,"Segment2",C7,"Active","Yes")</f>
        <v>00</v>
      </c>
      <c r="G8" s="8"/>
      <c r="H8" s="8"/>
      <c r="I8" s="8"/>
      <c r="J8" s="8"/>
      <c r="K8" s="8"/>
      <c r="L8" s="8"/>
      <c r="M8" s="8"/>
    </row>
    <row r="9" spans="1:13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  <c r="H9" s="4" t="str">
        <f>"100"</f>
        <v>100</v>
      </c>
      <c r="I9" s="4" t="str">
        <f>"200"</f>
        <v>200</v>
      </c>
      <c r="J9" s="4" t="str">
        <f>"300"</f>
        <v>300</v>
      </c>
      <c r="K9" s="4" t="str">
        <f>"400"</f>
        <v>400</v>
      </c>
      <c r="L9" s="4" t="str">
        <f>"500"</f>
        <v>500</v>
      </c>
      <c r="M9" s="4" t="str">
        <f>"600"</f>
        <v>600</v>
      </c>
    </row>
    <row r="10" spans="1:13" hidden="1" x14ac:dyDescent="0.35">
      <c r="A10" t="s">
        <v>14</v>
      </c>
    </row>
    <row r="11" spans="1:13" x14ac:dyDescent="0.35">
      <c r="E11" s="4" t="s">
        <v>3</v>
      </c>
      <c r="F11" s="4" t="s">
        <v>4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4" t="s">
        <v>5</v>
      </c>
      <c r="M11" s="4" t="s">
        <v>5</v>
      </c>
    </row>
    <row r="12" spans="1:13" x14ac:dyDescent="0.35">
      <c r="B12" t="str">
        <f>IF(ABS(SUMIF(G12:N12,"&gt;0"))+ABS(SUMIF(G12:N12,"&lt;0"))=0,"Hide","Show")</f>
        <v>Show</v>
      </c>
      <c r="E12" t="str">
        <f>_xll.NL("Rows","Accounts","Main Account Segment","Active","Yes","Segment1",$C$6,"Segment2",$C$7,"Segment3",$C$8)</f>
        <v>1100</v>
      </c>
      <c r="F12" t="str">
        <f>_xll.GL("Cell","AccountName",,,,,$C$6,$E12,$C$8)</f>
        <v>Cash - Operating Account-Corporate</v>
      </c>
      <c r="G12" s="2">
        <f>_xll.GL("Cell","Balance",,,$C$4,,G$9,$E12,$C$8,,,,,,,,,,,,,$C$5)</f>
        <v>2888377.43</v>
      </c>
      <c r="H12" s="2">
        <f>_xll.GL("Cell","Balance",,,$C$4,,H$9,$E12,$C$8,,,,,,,,,,,,,$C$5)</f>
        <v>0</v>
      </c>
      <c r="I12" s="2">
        <f>_xll.GL("Cell","Balance",,,$C$4,,I$9,$E12,$C$8,,,,,,,,,,,,,$C$5)</f>
        <v>0</v>
      </c>
      <c r="J12" s="2">
        <f>_xll.GL("Cell","Balance",,,$C$4,,J$9,$E12,$C$8,,,,,,,,,,,,,$C$5)</f>
        <v>0</v>
      </c>
      <c r="K12" s="2">
        <f>_xll.GL("Cell","Balance",,,$C$4,,K$9,$E12,$C$8,,,,,,,,,,,,,$C$5)</f>
        <v>0</v>
      </c>
      <c r="L12" s="2">
        <f>_xll.GL("Cell","Balance",,,$C$4,,L$9,$E12,$C$8,,,,,,,,,,,,,$C$5)</f>
        <v>0</v>
      </c>
      <c r="M12" s="2">
        <f>_xll.GL("Cell","Balance",,,$C$4,,M$9,$E12,$C$8,,,,,,,,,,,,,$C$5)</f>
        <v>0</v>
      </c>
    </row>
    <row r="13" spans="1:13" x14ac:dyDescent="0.35">
      <c r="A13" t="s">
        <v>22</v>
      </c>
      <c r="B13" t="str">
        <f t="shared" ref="B13:B76" si="1">IF(ABS(SUMIF(G13:N13,"&gt;0"))+ABS(SUMIF(G13:N13,"&lt;0"))=0,"Hide","Show")</f>
        <v>Show</v>
      </c>
      <c r="E13" t="str">
        <f>"1101"</f>
        <v>1101</v>
      </c>
      <c r="F13" t="str">
        <f>_xll.GL("Cell","AccountName",,,,,$C$6,$E13,$C$8)</f>
        <v>Cash in Bank - Canada-Corporate</v>
      </c>
      <c r="G13" s="2">
        <f>_xll.GL("Cell","Balance",,,$C$4,,G$9,$E13,$C$8,,,,,,,,,,,,,$C$5)</f>
        <v>35831.360000000001</v>
      </c>
      <c r="H13" s="2">
        <f>_xll.GL("Cell","Balance",,,$C$4,,H$9,$E13,$C$8,,,,,,,,,,,,,$C$5)</f>
        <v>0</v>
      </c>
      <c r="I13" s="2">
        <f>_xll.GL("Cell","Balance",,,$C$4,,I$9,$E13,$C$8,,,,,,,,,,,,,$C$5)</f>
        <v>0</v>
      </c>
      <c r="J13" s="2">
        <f>_xll.GL("Cell","Balance",,,$C$4,,J$9,$E13,$C$8,,,,,,,,,,,,,$C$5)</f>
        <v>0</v>
      </c>
      <c r="K13" s="2">
        <f>_xll.GL("Cell","Balance",,,$C$4,,K$9,$E13,$C$8,,,,,,,,,,,,,$C$5)</f>
        <v>0</v>
      </c>
      <c r="L13" s="2">
        <f>_xll.GL("Cell","Balance",,,$C$4,,L$9,$E13,$C$8,,,,,,,,,,,,,$C$5)</f>
        <v>0</v>
      </c>
      <c r="M13" s="2">
        <f>_xll.GL("Cell","Balance",,,$C$4,,M$9,$E13,$C$8,,,,,,,,,,,,,$C$5)</f>
        <v>0</v>
      </c>
    </row>
    <row r="14" spans="1:13" x14ac:dyDescent="0.35">
      <c r="A14" t="s">
        <v>22</v>
      </c>
      <c r="B14" t="str">
        <f t="shared" si="1"/>
        <v>Show</v>
      </c>
      <c r="E14" t="str">
        <f>"1102"</f>
        <v>1102</v>
      </c>
      <c r="F14" t="str">
        <f>_xll.GL("Cell","AccountName",,,,,$C$6,$E14,$C$8)</f>
        <v>Cash in Bank - Australia-Corporate</v>
      </c>
      <c r="G14" s="2">
        <f>_xll.GL("Cell","Balance",,,$C$4,,G$9,$E14,$C$8,,,,,,,,,,,,,$C$5)</f>
        <v>73208.679999999993</v>
      </c>
      <c r="H14" s="2">
        <f>_xll.GL("Cell","Balance",,,$C$4,,H$9,$E14,$C$8,,,,,,,,,,,,,$C$5)</f>
        <v>0</v>
      </c>
      <c r="I14" s="2">
        <f>_xll.GL("Cell","Balance",,,$C$4,,I$9,$E14,$C$8,,,,,,,,,,,,,$C$5)</f>
        <v>0</v>
      </c>
      <c r="J14" s="2">
        <f>_xll.GL("Cell","Balance",,,$C$4,,J$9,$E14,$C$8,,,,,,,,,,,,,$C$5)</f>
        <v>0</v>
      </c>
      <c r="K14" s="2">
        <f>_xll.GL("Cell","Balance",,,$C$4,,K$9,$E14,$C$8,,,,,,,,,,,,,$C$5)</f>
        <v>0</v>
      </c>
      <c r="L14" s="2">
        <f>_xll.GL("Cell","Balance",,,$C$4,,L$9,$E14,$C$8,,,,,,,,,,,,,$C$5)</f>
        <v>0</v>
      </c>
      <c r="M14" s="2">
        <f>_xll.GL("Cell","Balance",,,$C$4,,M$9,$E14,$C$8,,,,,,,,,,,,,$C$5)</f>
        <v>0</v>
      </c>
    </row>
    <row r="15" spans="1:13" x14ac:dyDescent="0.35">
      <c r="A15" t="s">
        <v>22</v>
      </c>
      <c r="B15" t="str">
        <f t="shared" si="1"/>
        <v>Show</v>
      </c>
      <c r="E15" t="str">
        <f>"1103"</f>
        <v>1103</v>
      </c>
      <c r="F15" t="str">
        <f>_xll.GL("Cell","AccountName",,,,,$C$6,$E15,$C$8)</f>
        <v>Cash in Bank - New Zealand-Corporate</v>
      </c>
      <c r="G15" s="2">
        <f>_xll.GL("Cell","Balance",,,$C$4,,G$9,$E15,$C$8,,,,,,,,,,,,,$C$5)</f>
        <v>24031.759999999998</v>
      </c>
      <c r="H15" s="2">
        <f>_xll.GL("Cell","Balance",,,$C$4,,H$9,$E15,$C$8,,,,,,,,,,,,,$C$5)</f>
        <v>0</v>
      </c>
      <c r="I15" s="2">
        <f>_xll.GL("Cell","Balance",,,$C$4,,I$9,$E15,$C$8,,,,,,,,,,,,,$C$5)</f>
        <v>0</v>
      </c>
      <c r="J15" s="2">
        <f>_xll.GL("Cell","Balance",,,$C$4,,J$9,$E15,$C$8,,,,,,,,,,,,,$C$5)</f>
        <v>0</v>
      </c>
      <c r="K15" s="2">
        <f>_xll.GL("Cell","Balance",,,$C$4,,K$9,$E15,$C$8,,,,,,,,,,,,,$C$5)</f>
        <v>0</v>
      </c>
      <c r="L15" s="2">
        <f>_xll.GL("Cell","Balance",,,$C$4,,L$9,$E15,$C$8,,,,,,,,,,,,,$C$5)</f>
        <v>0</v>
      </c>
      <c r="M15" s="2">
        <f>_xll.GL("Cell","Balance",,,$C$4,,M$9,$E15,$C$8,,,,,,,,,,,,,$C$5)</f>
        <v>0</v>
      </c>
    </row>
    <row r="16" spans="1:13" x14ac:dyDescent="0.35">
      <c r="A16" t="s">
        <v>22</v>
      </c>
      <c r="B16" t="str">
        <f t="shared" si="1"/>
        <v>Show</v>
      </c>
      <c r="E16" t="str">
        <f>"1104"</f>
        <v>1104</v>
      </c>
      <c r="F16" t="str">
        <f>_xll.GL("Cell","AccountName",,,,,$C$6,$E16,$C$8)</f>
        <v>Cash in Bank - Germany-Corporate</v>
      </c>
      <c r="G16" s="2">
        <f>_xll.GL("Cell","Balance",,,$C$4,,G$9,$E16,$C$8,,,,,,,,,,,,,$C$5)</f>
        <v>15819.6</v>
      </c>
      <c r="H16" s="2">
        <f>_xll.GL("Cell","Balance",,,$C$4,,H$9,$E16,$C$8,,,,,,,,,,,,,$C$5)</f>
        <v>0</v>
      </c>
      <c r="I16" s="2">
        <f>_xll.GL("Cell","Balance",,,$C$4,,I$9,$E16,$C$8,,,,,,,,,,,,,$C$5)</f>
        <v>0</v>
      </c>
      <c r="J16" s="2">
        <f>_xll.GL("Cell","Balance",,,$C$4,,J$9,$E16,$C$8,,,,,,,,,,,,,$C$5)</f>
        <v>0</v>
      </c>
      <c r="K16" s="2">
        <f>_xll.GL("Cell","Balance",,,$C$4,,K$9,$E16,$C$8,,,,,,,,,,,,,$C$5)</f>
        <v>0</v>
      </c>
      <c r="L16" s="2">
        <f>_xll.GL("Cell","Balance",,,$C$4,,L$9,$E16,$C$8,,,,,,,,,,,,,$C$5)</f>
        <v>0</v>
      </c>
      <c r="M16" s="2">
        <f>_xll.GL("Cell","Balance",,,$C$4,,M$9,$E16,$C$8,,,,,,,,,,,,,$C$5)</f>
        <v>0</v>
      </c>
    </row>
    <row r="17" spans="1:13" x14ac:dyDescent="0.35">
      <c r="A17" t="s">
        <v>22</v>
      </c>
      <c r="B17" t="str">
        <f t="shared" si="1"/>
        <v>Show</v>
      </c>
      <c r="E17" t="str">
        <f>"1105"</f>
        <v>1105</v>
      </c>
      <c r="F17" t="str">
        <f>_xll.GL("Cell","AccountName",,,,,$C$6,$E17,$C$8)</f>
        <v>Cash in Bank - United Kingdom-Corporate</v>
      </c>
      <c r="G17" s="2">
        <f>_xll.GL("Cell","Balance",,,$C$4,,G$9,$E17,$C$8,,,,,,,,,,,,,$C$5)</f>
        <v>50791.08</v>
      </c>
      <c r="H17" s="2">
        <f>_xll.GL("Cell","Balance",,,$C$4,,H$9,$E17,$C$8,,,,,,,,,,,,,$C$5)</f>
        <v>0</v>
      </c>
      <c r="I17" s="2">
        <f>_xll.GL("Cell","Balance",,,$C$4,,I$9,$E17,$C$8,,,,,,,,,,,,,$C$5)</f>
        <v>0</v>
      </c>
      <c r="J17" s="2">
        <f>_xll.GL("Cell","Balance",,,$C$4,,J$9,$E17,$C$8,,,,,,,,,,,,,$C$5)</f>
        <v>0</v>
      </c>
      <c r="K17" s="2">
        <f>_xll.GL("Cell","Balance",,,$C$4,,K$9,$E17,$C$8,,,,,,,,,,,,,$C$5)</f>
        <v>0</v>
      </c>
      <c r="L17" s="2">
        <f>_xll.GL("Cell","Balance",,,$C$4,,L$9,$E17,$C$8,,,,,,,,,,,,,$C$5)</f>
        <v>0</v>
      </c>
      <c r="M17" s="2">
        <f>_xll.GL("Cell","Balance",,,$C$4,,M$9,$E17,$C$8,,,,,,,,,,,,,$C$5)</f>
        <v>0</v>
      </c>
    </row>
    <row r="18" spans="1:13" x14ac:dyDescent="0.35">
      <c r="A18" t="s">
        <v>22</v>
      </c>
      <c r="B18" t="str">
        <f t="shared" si="1"/>
        <v>Show</v>
      </c>
      <c r="E18" t="str">
        <f>"1106"</f>
        <v>1106</v>
      </c>
      <c r="F18" t="str">
        <f>_xll.GL("Cell","AccountName",,,,,$C$6,$E18,$C$8)</f>
        <v>Cash in Bank - South Africa-Corporate</v>
      </c>
      <c r="G18" s="2">
        <f>_xll.GL("Cell","Balance",,,$C$4,,G$9,$E18,$C$8,,,,,,,,,,,,,$C$5)</f>
        <v>30007.599999999999</v>
      </c>
      <c r="H18" s="2">
        <f>_xll.GL("Cell","Balance",,,$C$4,,H$9,$E18,$C$8,,,,,,,,,,,,,$C$5)</f>
        <v>0</v>
      </c>
      <c r="I18" s="2">
        <f>_xll.GL("Cell","Balance",,,$C$4,,I$9,$E18,$C$8,,,,,,,,,,,,,$C$5)</f>
        <v>0</v>
      </c>
      <c r="J18" s="2">
        <f>_xll.GL("Cell","Balance",,,$C$4,,J$9,$E18,$C$8,,,,,,,,,,,,,$C$5)</f>
        <v>0</v>
      </c>
      <c r="K18" s="2">
        <f>_xll.GL("Cell","Balance",,,$C$4,,K$9,$E18,$C$8,,,,,,,,,,,,,$C$5)</f>
        <v>0</v>
      </c>
      <c r="L18" s="2">
        <f>_xll.GL("Cell","Balance",,,$C$4,,L$9,$E18,$C$8,,,,,,,,,,,,,$C$5)</f>
        <v>0</v>
      </c>
      <c r="M18" s="2">
        <f>_xll.GL("Cell","Balance",,,$C$4,,M$9,$E18,$C$8,,,,,,,,,,,,,$C$5)</f>
        <v>0</v>
      </c>
    </row>
    <row r="19" spans="1:13" x14ac:dyDescent="0.35">
      <c r="A19" t="s">
        <v>22</v>
      </c>
      <c r="B19" t="str">
        <f t="shared" si="1"/>
        <v>Show</v>
      </c>
      <c r="E19" t="str">
        <f>"1107"</f>
        <v>1107</v>
      </c>
      <c r="F19" t="str">
        <f>_xll.GL("Cell","AccountName",,,,,$C$6,$E19,$C$8)</f>
        <v>Cash in Bank - Singapore-Corporate</v>
      </c>
      <c r="G19" s="2">
        <f>_xll.GL("Cell","Balance",,,$C$4,,G$9,$E19,$C$8,,,,,,,,,,,,,$C$5)</f>
        <v>27852.959999999999</v>
      </c>
      <c r="H19" s="2">
        <f>_xll.GL("Cell","Balance",,,$C$4,,H$9,$E19,$C$8,,,,,,,,,,,,,$C$5)</f>
        <v>0</v>
      </c>
      <c r="I19" s="2">
        <f>_xll.GL("Cell","Balance",,,$C$4,,I$9,$E19,$C$8,,,,,,,,,,,,,$C$5)</f>
        <v>0</v>
      </c>
      <c r="J19" s="2">
        <f>_xll.GL("Cell","Balance",,,$C$4,,J$9,$E19,$C$8,,,,,,,,,,,,,$C$5)</f>
        <v>0</v>
      </c>
      <c r="K19" s="2">
        <f>_xll.GL("Cell","Balance",,,$C$4,,K$9,$E19,$C$8,,,,,,,,,,,,,$C$5)</f>
        <v>0</v>
      </c>
      <c r="L19" s="2">
        <f>_xll.GL("Cell","Balance",,,$C$4,,L$9,$E19,$C$8,,,,,,,,,,,,,$C$5)</f>
        <v>0</v>
      </c>
      <c r="M19" s="2">
        <f>_xll.GL("Cell","Balance",,,$C$4,,M$9,$E19,$C$8,,,,,,,,,,,,,$C$5)</f>
        <v>0</v>
      </c>
    </row>
    <row r="20" spans="1:13" x14ac:dyDescent="0.35">
      <c r="A20" t="s">
        <v>22</v>
      </c>
      <c r="B20" t="str">
        <f t="shared" si="1"/>
        <v>Show</v>
      </c>
      <c r="E20" t="str">
        <f>"1110"</f>
        <v>1110</v>
      </c>
      <c r="F20" t="str">
        <f>_xll.GL("Cell","AccountName",,,,,$C$6,$E20,$C$8)</f>
        <v>Cash - Payroll-Corporate</v>
      </c>
      <c r="G20" s="2">
        <f>_xll.GL("Cell","Balance",,,$C$4,,G$9,$E20,$C$8,,,,,,,,,,,,,$C$5)</f>
        <v>-1774741.54</v>
      </c>
      <c r="H20" s="2">
        <f>_xll.GL("Cell","Balance",,,$C$4,,H$9,$E20,$C$8,,,,,,,,,,,,,$C$5)</f>
        <v>0</v>
      </c>
      <c r="I20" s="2">
        <f>_xll.GL("Cell","Balance",,,$C$4,,I$9,$E20,$C$8,,,,,,,,,,,,,$C$5)</f>
        <v>0</v>
      </c>
      <c r="J20" s="2">
        <f>_xll.GL("Cell","Balance",,,$C$4,,J$9,$E20,$C$8,,,,,,,,,,,,,$C$5)</f>
        <v>0</v>
      </c>
      <c r="K20" s="2">
        <f>_xll.GL("Cell","Balance",,,$C$4,,K$9,$E20,$C$8,,,,,,,,,,,,,$C$5)</f>
        <v>0</v>
      </c>
      <c r="L20" s="2">
        <f>_xll.GL("Cell","Balance",,,$C$4,,L$9,$E20,$C$8,,,,,,,,,,,,,$C$5)</f>
        <v>0</v>
      </c>
      <c r="M20" s="2">
        <f>_xll.GL("Cell","Balance",,,$C$4,,M$9,$E20,$C$8,,,,,,,,,,,,,$C$5)</f>
        <v>0</v>
      </c>
    </row>
    <row r="21" spans="1:13" x14ac:dyDescent="0.35">
      <c r="A21" t="s">
        <v>22</v>
      </c>
      <c r="B21" t="str">
        <f t="shared" si="1"/>
        <v>Show</v>
      </c>
      <c r="E21" t="str">
        <f>"1120"</f>
        <v>1120</v>
      </c>
      <c r="F21" t="str">
        <f>_xll.GL("Cell","AccountName",,,,,$C$6,$E21,$C$8)</f>
        <v>Cash - Flex Benefits Program-Corporate</v>
      </c>
      <c r="G21" s="2">
        <f>_xll.GL("Cell","Balance",,,$C$4,,G$9,$E21,$C$8,,,,,,,,,,,,,$C$5)</f>
        <v>1381.28</v>
      </c>
      <c r="H21" s="2">
        <f>_xll.GL("Cell","Balance",,,$C$4,,H$9,$E21,$C$8,,,,,,,,,,,,,$C$5)</f>
        <v>0</v>
      </c>
      <c r="I21" s="2">
        <f>_xll.GL("Cell","Balance",,,$C$4,,I$9,$E21,$C$8,,,,,,,,,,,,,$C$5)</f>
        <v>0</v>
      </c>
      <c r="J21" s="2">
        <f>_xll.GL("Cell","Balance",,,$C$4,,J$9,$E21,$C$8,,,,,,,,,,,,,$C$5)</f>
        <v>0</v>
      </c>
      <c r="K21" s="2">
        <f>_xll.GL("Cell","Balance",,,$C$4,,K$9,$E21,$C$8,,,,,,,,,,,,,$C$5)</f>
        <v>0</v>
      </c>
      <c r="L21" s="2">
        <f>_xll.GL("Cell","Balance",,,$C$4,,L$9,$E21,$C$8,,,,,,,,,,,,,$C$5)</f>
        <v>0</v>
      </c>
      <c r="M21" s="2">
        <f>_xll.GL("Cell","Balance",,,$C$4,,M$9,$E21,$C$8,,,,,,,,,,,,,$C$5)</f>
        <v>0</v>
      </c>
    </row>
    <row r="22" spans="1:13" x14ac:dyDescent="0.35">
      <c r="A22" t="s">
        <v>22</v>
      </c>
      <c r="B22" t="str">
        <f t="shared" si="1"/>
        <v>Show</v>
      </c>
      <c r="E22" t="str">
        <f>"1130"</f>
        <v>1130</v>
      </c>
      <c r="F22" t="str">
        <f>_xll.GL("Cell","AccountName",,,,,$C$6,$E22,$C$8)</f>
        <v>Petty Cash--Corporate</v>
      </c>
      <c r="G22" s="2">
        <f>_xll.GL("Cell","Balance",,,$C$4,,G$9,$E22,$C$8,,,,,,,,,,,,,$C$5)</f>
        <v>-200677.9</v>
      </c>
      <c r="H22" s="2">
        <f>_xll.GL("Cell","Balance",,,$C$4,,H$9,$E22,$C$8,,,,,,,,,,,,,$C$5)</f>
        <v>0</v>
      </c>
      <c r="I22" s="2">
        <f>_xll.GL("Cell","Balance",,,$C$4,,I$9,$E22,$C$8,,,,,,,,,,,,,$C$5)</f>
        <v>0</v>
      </c>
      <c r="J22" s="2">
        <f>_xll.GL("Cell","Balance",,,$C$4,,J$9,$E22,$C$8,,,,,,,,,,,,,$C$5)</f>
        <v>0</v>
      </c>
      <c r="K22" s="2">
        <f>_xll.GL("Cell","Balance",,,$C$4,,K$9,$E22,$C$8,,,,,,,,,,,,,$C$5)</f>
        <v>0</v>
      </c>
      <c r="L22" s="2">
        <f>_xll.GL("Cell","Balance",,,$C$4,,L$9,$E22,$C$8,,,,,,,,,,,,,$C$5)</f>
        <v>0</v>
      </c>
      <c r="M22" s="2">
        <f>_xll.GL("Cell","Balance",,,$C$4,,M$9,$E22,$C$8,,,,,,,,,,,,,$C$5)</f>
        <v>0</v>
      </c>
    </row>
    <row r="23" spans="1:13" x14ac:dyDescent="0.35">
      <c r="A23" t="s">
        <v>22</v>
      </c>
      <c r="B23" t="str">
        <f t="shared" si="1"/>
        <v>Show</v>
      </c>
      <c r="E23" t="str">
        <f>"1140"</f>
        <v>1140</v>
      </c>
      <c r="F23" t="str">
        <f>_xll.GL("Cell","AccountName",,,,,$C$6,$E23,$C$8)</f>
        <v>Savings--Corporate</v>
      </c>
      <c r="G23" s="2">
        <f>_xll.GL("Cell","Balance",,,$C$4,,G$9,$E23,$C$8,,,,,,,,,,,,,$C$5)</f>
        <v>65264.480000000003</v>
      </c>
      <c r="H23" s="2">
        <f>_xll.GL("Cell","Balance",,,$C$4,,H$9,$E23,$C$8,,,,,,,,,,,,,$C$5)</f>
        <v>0</v>
      </c>
      <c r="I23" s="2">
        <f>_xll.GL("Cell","Balance",,,$C$4,,I$9,$E23,$C$8,,,,,,,,,,,,,$C$5)</f>
        <v>0</v>
      </c>
      <c r="J23" s="2">
        <f>_xll.GL("Cell","Balance",,,$C$4,,J$9,$E23,$C$8,,,,,,,,,,,,,$C$5)</f>
        <v>0</v>
      </c>
      <c r="K23" s="2">
        <f>_xll.GL("Cell","Balance",,,$C$4,,K$9,$E23,$C$8,,,,,,,,,,,,,$C$5)</f>
        <v>0</v>
      </c>
      <c r="L23" s="2">
        <f>_xll.GL("Cell","Balance",,,$C$4,,L$9,$E23,$C$8,,,,,,,,,,,,,$C$5)</f>
        <v>0</v>
      </c>
      <c r="M23" s="2">
        <f>_xll.GL("Cell","Balance",,,$C$4,,M$9,$E23,$C$8,,,,,,,,,,,,,$C$5)</f>
        <v>0</v>
      </c>
    </row>
    <row r="24" spans="1:13" hidden="1" x14ac:dyDescent="0.35">
      <c r="A24" t="s">
        <v>22</v>
      </c>
      <c r="B24" t="str">
        <f t="shared" si="1"/>
        <v>Hide</v>
      </c>
      <c r="E24" t="str">
        <f>"1190"</f>
        <v>1190</v>
      </c>
      <c r="F24" t="str">
        <f>_xll.GL("Cell","AccountName",,,,,$C$6,$E24,$C$8)</f>
        <v>Cash Suspense--Corporate</v>
      </c>
      <c r="G24" s="2">
        <f>_xll.GL("Cell","Balance",,,$C$4,,G$9,$E24,$C$8,,,,,,,,,,,,,$C$5)</f>
        <v>0</v>
      </c>
      <c r="H24" s="2">
        <f>_xll.GL("Cell","Balance",,,$C$4,,H$9,$E24,$C$8,,,,,,,,,,,,,$C$5)</f>
        <v>0</v>
      </c>
      <c r="I24" s="2">
        <f>_xll.GL("Cell","Balance",,,$C$4,,I$9,$E24,$C$8,,,,,,,,,,,,,$C$5)</f>
        <v>0</v>
      </c>
      <c r="J24" s="2">
        <f>_xll.GL("Cell","Balance",,,$C$4,,J$9,$E24,$C$8,,,,,,,,,,,,,$C$5)</f>
        <v>0</v>
      </c>
      <c r="K24" s="2">
        <f>_xll.GL("Cell","Balance",,,$C$4,,K$9,$E24,$C$8,,,,,,,,,,,,,$C$5)</f>
        <v>0</v>
      </c>
      <c r="L24" s="2">
        <f>_xll.GL("Cell","Balance",,,$C$4,,L$9,$E24,$C$8,,,,,,,,,,,,,$C$5)</f>
        <v>0</v>
      </c>
      <c r="M24" s="2">
        <f>_xll.GL("Cell","Balance",,,$C$4,,M$9,$E24,$C$8,,,,,,,,,,,,,$C$5)</f>
        <v>0</v>
      </c>
    </row>
    <row r="25" spans="1:13" x14ac:dyDescent="0.35">
      <c r="A25" t="s">
        <v>22</v>
      </c>
      <c r="B25" t="str">
        <f t="shared" si="1"/>
        <v>Show</v>
      </c>
      <c r="E25" t="str">
        <f>"1200"</f>
        <v>1200</v>
      </c>
      <c r="F25" t="str">
        <f>_xll.GL("Cell","AccountName",,,,,$C$6,$E25,$C$8)</f>
        <v>Accounts Receivable--Corporate</v>
      </c>
      <c r="G25" s="2">
        <f>_xll.GL("Cell","Balance",,,$C$4,,G$9,$E25,$C$8,,,,,,,,,,,,,$C$5)</f>
        <v>7251004.5800000001</v>
      </c>
      <c r="H25" s="2">
        <f>_xll.GL("Cell","Balance",,,$C$4,,H$9,$E25,$C$8,,,,,,,,,,,,,$C$5)</f>
        <v>0</v>
      </c>
      <c r="I25" s="2">
        <f>_xll.GL("Cell","Balance",,,$C$4,,I$9,$E25,$C$8,,,,,,,,,,,,,$C$5)</f>
        <v>0</v>
      </c>
      <c r="J25" s="2">
        <f>_xll.GL("Cell","Balance",,,$C$4,,J$9,$E25,$C$8,,,,,,,,,,,,,$C$5)</f>
        <v>0</v>
      </c>
      <c r="K25" s="2">
        <f>_xll.GL("Cell","Balance",,,$C$4,,K$9,$E25,$C$8,,,,,,,,,,,,,$C$5)</f>
        <v>0</v>
      </c>
      <c r="L25" s="2">
        <f>_xll.GL("Cell","Balance",,,$C$4,,L$9,$E25,$C$8,,,,,,,,,,,,,$C$5)</f>
        <v>0</v>
      </c>
      <c r="M25" s="2">
        <f>_xll.GL("Cell","Balance",,,$C$4,,M$9,$E25,$C$8,,,,,,,,,,,,,$C$5)</f>
        <v>0</v>
      </c>
    </row>
    <row r="26" spans="1:13" x14ac:dyDescent="0.35">
      <c r="A26" t="s">
        <v>22</v>
      </c>
      <c r="B26" t="str">
        <f t="shared" si="1"/>
        <v>Show</v>
      </c>
      <c r="E26" t="str">
        <f>"1205"</f>
        <v>1205</v>
      </c>
      <c r="F26" t="str">
        <f>_xll.GL("Cell","AccountName",,,,,$C$6,$E26,$C$8)</f>
        <v>Sales Discounts Available--Corporate</v>
      </c>
      <c r="G26" s="2">
        <f>_xll.GL("Cell","Balance",,,$C$4,,G$9,$E26,$C$8,,,,,,,,,,,,,$C$5)</f>
        <v>15507.72</v>
      </c>
      <c r="H26" s="2">
        <f>_xll.GL("Cell","Balance",,,$C$4,,H$9,$E26,$C$8,,,,,,,,,,,,,$C$5)</f>
        <v>0</v>
      </c>
      <c r="I26" s="2">
        <f>_xll.GL("Cell","Balance",,,$C$4,,I$9,$E26,$C$8,,,,,,,,,,,,,$C$5)</f>
        <v>0</v>
      </c>
      <c r="J26" s="2">
        <f>_xll.GL("Cell","Balance",,,$C$4,,J$9,$E26,$C$8,,,,,,,,,,,,,$C$5)</f>
        <v>0</v>
      </c>
      <c r="K26" s="2">
        <f>_xll.GL("Cell","Balance",,,$C$4,,K$9,$E26,$C$8,,,,,,,,,,,,,$C$5)</f>
        <v>0</v>
      </c>
      <c r="L26" s="2">
        <f>_xll.GL("Cell","Balance",,,$C$4,,L$9,$E26,$C$8,,,,,,,,,,,,,$C$5)</f>
        <v>0</v>
      </c>
      <c r="M26" s="2">
        <f>_xll.GL("Cell","Balance",,,$C$4,,M$9,$E26,$C$8,,,,,,,,,,,,,$C$5)</f>
        <v>0</v>
      </c>
    </row>
    <row r="27" spans="1:13" x14ac:dyDescent="0.35">
      <c r="A27" t="s">
        <v>22</v>
      </c>
      <c r="B27" t="str">
        <f t="shared" si="1"/>
        <v>Show</v>
      </c>
      <c r="E27" t="str">
        <f>"1210"</f>
        <v>1210</v>
      </c>
      <c r="F27" t="str">
        <f>_xll.GL("Cell","AccountName",,,,,$C$6,$E27,$C$8)</f>
        <v>Allowance for Doubtful Accounts--Corporate</v>
      </c>
      <c r="G27" s="2">
        <f>_xll.GL("Cell","Balance",,,$C$4,,G$9,$E27,$C$8,,,,,,,,,,,,,$C$5)</f>
        <v>-183853.2</v>
      </c>
      <c r="H27" s="2">
        <f>_xll.GL("Cell","Balance",,,$C$4,,H$9,$E27,$C$8,,,,,,,,,,,,,$C$5)</f>
        <v>0</v>
      </c>
      <c r="I27" s="2">
        <f>_xll.GL("Cell","Balance",,,$C$4,,I$9,$E27,$C$8,,,,,,,,,,,,,$C$5)</f>
        <v>0</v>
      </c>
      <c r="J27" s="2">
        <f>_xll.GL("Cell","Balance",,,$C$4,,J$9,$E27,$C$8,,,,,,,,,,,,,$C$5)</f>
        <v>0</v>
      </c>
      <c r="K27" s="2">
        <f>_xll.GL("Cell","Balance",,,$C$4,,K$9,$E27,$C$8,,,,,,,,,,,,,$C$5)</f>
        <v>0</v>
      </c>
      <c r="L27" s="2">
        <f>_xll.GL("Cell","Balance",,,$C$4,,L$9,$E27,$C$8,,,,,,,,,,,,,$C$5)</f>
        <v>0</v>
      </c>
      <c r="M27" s="2">
        <f>_xll.GL("Cell","Balance",,,$C$4,,M$9,$E27,$C$8,,,,,,,,,,,,,$C$5)</f>
        <v>0</v>
      </c>
    </row>
    <row r="28" spans="1:13" hidden="1" x14ac:dyDescent="0.35">
      <c r="A28" t="s">
        <v>22</v>
      </c>
      <c r="B28" t="str">
        <f t="shared" si="1"/>
        <v>Hide</v>
      </c>
      <c r="E28" t="str">
        <f>"1220"</f>
        <v>1220</v>
      </c>
      <c r="F28" t="str">
        <f>_xll.GL("Cell","AccountName",,,,,$C$6,$E28,$C$8)</f>
        <v>Credit Card Receivable--Corporate</v>
      </c>
      <c r="G28" s="2">
        <f>_xll.GL("Cell","Balance",,,$C$4,,G$9,$E28,$C$8,,,,,,,,,,,,,$C$5)</f>
        <v>0</v>
      </c>
      <c r="H28" s="2">
        <f>_xll.GL("Cell","Balance",,,$C$4,,H$9,$E28,$C$8,,,,,,,,,,,,,$C$5)</f>
        <v>0</v>
      </c>
      <c r="I28" s="2">
        <f>_xll.GL("Cell","Balance",,,$C$4,,I$9,$E28,$C$8,,,,,,,,,,,,,$C$5)</f>
        <v>0</v>
      </c>
      <c r="J28" s="2">
        <f>_xll.GL("Cell","Balance",,,$C$4,,J$9,$E28,$C$8,,,,,,,,,,,,,$C$5)</f>
        <v>0</v>
      </c>
      <c r="K28" s="2">
        <f>_xll.GL("Cell","Balance",,,$C$4,,K$9,$E28,$C$8,,,,,,,,,,,,,$C$5)</f>
        <v>0</v>
      </c>
      <c r="L28" s="2">
        <f>_xll.GL("Cell","Balance",,,$C$4,,L$9,$E28,$C$8,,,,,,,,,,,,,$C$5)</f>
        <v>0</v>
      </c>
      <c r="M28" s="2">
        <f>_xll.GL("Cell","Balance",,,$C$4,,M$9,$E28,$C$8,,,,,,,,,,,,,$C$5)</f>
        <v>0</v>
      </c>
    </row>
    <row r="29" spans="1:13" x14ac:dyDescent="0.35">
      <c r="A29" t="s">
        <v>22</v>
      </c>
      <c r="B29" t="str">
        <f t="shared" si="1"/>
        <v>Show</v>
      </c>
      <c r="E29" t="str">
        <f>"1230"</f>
        <v>1230</v>
      </c>
      <c r="F29" t="str">
        <f>_xll.GL("Cell","AccountName",,,,,$C$6,$E29,$C$8)</f>
        <v>Interest Receivable--Corporate</v>
      </c>
      <c r="G29" s="2">
        <f>_xll.GL("Cell","Balance",,,$C$4,,G$9,$E29,$C$8,,,,,,,,,,,,,$C$5)</f>
        <v>1000</v>
      </c>
      <c r="H29" s="2">
        <f>_xll.GL("Cell","Balance",,,$C$4,,H$9,$E29,$C$8,,,,,,,,,,,,,$C$5)</f>
        <v>0</v>
      </c>
      <c r="I29" s="2">
        <f>_xll.GL("Cell","Balance",,,$C$4,,I$9,$E29,$C$8,,,,,,,,,,,,,$C$5)</f>
        <v>0</v>
      </c>
      <c r="J29" s="2">
        <f>_xll.GL("Cell","Balance",,,$C$4,,J$9,$E29,$C$8,,,,,,,,,,,,,$C$5)</f>
        <v>0</v>
      </c>
      <c r="K29" s="2">
        <f>_xll.GL("Cell","Balance",,,$C$4,,K$9,$E29,$C$8,,,,,,,,,,,,,$C$5)</f>
        <v>0</v>
      </c>
      <c r="L29" s="2">
        <f>_xll.GL("Cell","Balance",,,$C$4,,L$9,$E29,$C$8,,,,,,,,,,,,,$C$5)</f>
        <v>0</v>
      </c>
      <c r="M29" s="2">
        <f>_xll.GL("Cell","Balance",,,$C$4,,M$9,$E29,$C$8,,,,,,,,,,,,,$C$5)</f>
        <v>0</v>
      </c>
    </row>
    <row r="30" spans="1:13" x14ac:dyDescent="0.35">
      <c r="A30" t="s">
        <v>22</v>
      </c>
      <c r="B30" t="str">
        <f t="shared" si="1"/>
        <v>Show</v>
      </c>
      <c r="E30" t="str">
        <f>"1240"</f>
        <v>1240</v>
      </c>
      <c r="F30" t="str">
        <f>_xll.GL("Cell","AccountName",,,,,$C$6,$E30,$C$8)</f>
        <v>Notes Receivable--Corporate</v>
      </c>
      <c r="G30" s="2">
        <f>_xll.GL("Cell","Balance",,,$C$4,,G$9,$E30,$C$8,,,,,,,,,,,,,$C$5)</f>
        <v>20000</v>
      </c>
      <c r="H30" s="2">
        <f>_xll.GL("Cell","Balance",,,$C$4,,H$9,$E30,$C$8,,,,,,,,,,,,,$C$5)</f>
        <v>0</v>
      </c>
      <c r="I30" s="2">
        <f>_xll.GL("Cell","Balance",,,$C$4,,I$9,$E30,$C$8,,,,,,,,,,,,,$C$5)</f>
        <v>0</v>
      </c>
      <c r="J30" s="2">
        <f>_xll.GL("Cell","Balance",,,$C$4,,J$9,$E30,$C$8,,,,,,,,,,,,,$C$5)</f>
        <v>0</v>
      </c>
      <c r="K30" s="2">
        <f>_xll.GL("Cell","Balance",,,$C$4,,K$9,$E30,$C$8,,,,,,,,,,,,,$C$5)</f>
        <v>0</v>
      </c>
      <c r="L30" s="2">
        <f>_xll.GL("Cell","Balance",,,$C$4,,L$9,$E30,$C$8,,,,,,,,,,,,,$C$5)</f>
        <v>0</v>
      </c>
      <c r="M30" s="2">
        <f>_xll.GL("Cell","Balance",,,$C$4,,M$9,$E30,$C$8,,,,,,,,,,,,,$C$5)</f>
        <v>0</v>
      </c>
    </row>
    <row r="31" spans="1:13" hidden="1" x14ac:dyDescent="0.35">
      <c r="A31" t="s">
        <v>22</v>
      </c>
      <c r="B31" t="str">
        <f t="shared" si="1"/>
        <v>Hide</v>
      </c>
      <c r="E31" t="str">
        <f>"1250"</f>
        <v>1250</v>
      </c>
      <c r="F31" t="str">
        <f>_xll.GL("Cell","AccountName",,,,,$C$6,$E31,$C$8)</f>
        <v>Other Receivables--Corporate</v>
      </c>
      <c r="G31" s="2">
        <f>_xll.GL("Cell","Balance",,,$C$4,,G$9,$E31,$C$8,,,,,,,,,,,,,$C$5)</f>
        <v>0</v>
      </c>
      <c r="H31" s="2">
        <f>_xll.GL("Cell","Balance",,,$C$4,,H$9,$E31,$C$8,,,,,,,,,,,,,$C$5)</f>
        <v>0</v>
      </c>
      <c r="I31" s="2">
        <f>_xll.GL("Cell","Balance",,,$C$4,,I$9,$E31,$C$8,,,,,,,,,,,,,$C$5)</f>
        <v>0</v>
      </c>
      <c r="J31" s="2">
        <f>_xll.GL("Cell","Balance",,,$C$4,,J$9,$E31,$C$8,,,,,,,,,,,,,$C$5)</f>
        <v>0</v>
      </c>
      <c r="K31" s="2">
        <f>_xll.GL("Cell","Balance",,,$C$4,,K$9,$E31,$C$8,,,,,,,,,,,,,$C$5)</f>
        <v>0</v>
      </c>
      <c r="L31" s="2">
        <f>_xll.GL("Cell","Balance",,,$C$4,,L$9,$E31,$C$8,,,,,,,,,,,,,$C$5)</f>
        <v>0</v>
      </c>
      <c r="M31" s="2">
        <f>_xll.GL("Cell","Balance",,,$C$4,,M$9,$E31,$C$8,,,,,,,,,,,,,$C$5)</f>
        <v>0</v>
      </c>
    </row>
    <row r="32" spans="1:13" x14ac:dyDescent="0.35">
      <c r="A32" t="s">
        <v>22</v>
      </c>
      <c r="B32" t="str">
        <f t="shared" si="1"/>
        <v>Show</v>
      </c>
      <c r="E32" t="str">
        <f>"1260"</f>
        <v>1260</v>
      </c>
      <c r="F32" t="str">
        <f>_xll.GL("Cell","AccountName",,,,,$C$6,$E32,$C$8)</f>
        <v>Employee Advances--Corporate</v>
      </c>
      <c r="G32" s="2">
        <f>_xll.GL("Cell","Balance",,,$C$4,,G$9,$E32,$C$8,,,,,,,,,,,,,$C$5)</f>
        <v>1000</v>
      </c>
      <c r="H32" s="2">
        <f>_xll.GL("Cell","Balance",,,$C$4,,H$9,$E32,$C$8,,,,,,,,,,,,,$C$5)</f>
        <v>0</v>
      </c>
      <c r="I32" s="2">
        <f>_xll.GL("Cell","Balance",,,$C$4,,I$9,$E32,$C$8,,,,,,,,,,,,,$C$5)</f>
        <v>0</v>
      </c>
      <c r="J32" s="2">
        <f>_xll.GL("Cell","Balance",,,$C$4,,J$9,$E32,$C$8,,,,,,,,,,,,,$C$5)</f>
        <v>0</v>
      </c>
      <c r="K32" s="2">
        <f>_xll.GL("Cell","Balance",,,$C$4,,K$9,$E32,$C$8,,,,,,,,,,,,,$C$5)</f>
        <v>0</v>
      </c>
      <c r="L32" s="2">
        <f>_xll.GL("Cell","Balance",,,$C$4,,L$9,$E32,$C$8,,,,,,,,,,,,,$C$5)</f>
        <v>0</v>
      </c>
      <c r="M32" s="2">
        <f>_xll.GL("Cell","Balance",,,$C$4,,M$9,$E32,$C$8,,,,,,,,,,,,,$C$5)</f>
        <v>0</v>
      </c>
    </row>
    <row r="33" spans="1:13" hidden="1" x14ac:dyDescent="0.35">
      <c r="A33" t="s">
        <v>22</v>
      </c>
      <c r="B33" t="str">
        <f t="shared" si="1"/>
        <v>Hide</v>
      </c>
      <c r="E33" t="str">
        <f>"1270"</f>
        <v>1270</v>
      </c>
      <c r="F33" t="str">
        <f>_xll.GL("Cell","AccountName",,,,,$C$6,$E33,$C$8)</f>
        <v>Accounts Receivable-MC Trx-Corporate</v>
      </c>
      <c r="G33" s="2">
        <f>_xll.GL("Cell","Balance",,,$C$4,,G$9,$E33,$C$8,,,,,,,,,,,,,$C$5)</f>
        <v>0</v>
      </c>
      <c r="H33" s="2">
        <f>_xll.GL("Cell","Balance",,,$C$4,,H$9,$E33,$C$8,,,,,,,,,,,,,$C$5)</f>
        <v>0</v>
      </c>
      <c r="I33" s="2">
        <f>_xll.GL("Cell","Balance",,,$C$4,,I$9,$E33,$C$8,,,,,,,,,,,,,$C$5)</f>
        <v>0</v>
      </c>
      <c r="J33" s="2">
        <f>_xll.GL("Cell","Balance",,,$C$4,,J$9,$E33,$C$8,,,,,,,,,,,,,$C$5)</f>
        <v>0</v>
      </c>
      <c r="K33" s="2">
        <f>_xll.GL("Cell","Balance",,,$C$4,,K$9,$E33,$C$8,,,,,,,,,,,,,$C$5)</f>
        <v>0</v>
      </c>
      <c r="L33" s="2">
        <f>_xll.GL("Cell","Balance",,,$C$4,,L$9,$E33,$C$8,,,,,,,,,,,,,$C$5)</f>
        <v>0</v>
      </c>
      <c r="M33" s="2">
        <f>_xll.GL("Cell","Balance",,,$C$4,,M$9,$E33,$C$8,,,,,,,,,,,,,$C$5)</f>
        <v>0</v>
      </c>
    </row>
    <row r="34" spans="1:13" x14ac:dyDescent="0.35">
      <c r="A34" t="s">
        <v>22</v>
      </c>
      <c r="B34" t="str">
        <f t="shared" si="1"/>
        <v>Show</v>
      </c>
      <c r="E34" t="str">
        <f>"1271"</f>
        <v>1271</v>
      </c>
      <c r="F34" t="str">
        <f>_xll.GL("Cell","AccountName",,,,,$C$6,$E34,$C$8)</f>
        <v>Accounts Receivable - Canada-Corporate</v>
      </c>
      <c r="G34" s="2">
        <f>_xll.GL("Cell","Balance",,,$C$4,,G$9,$E34,$C$8,,,,,,,,,,,,,$C$5)</f>
        <v>107030.32</v>
      </c>
      <c r="H34" s="2">
        <f>_xll.GL("Cell","Balance",,,$C$4,,H$9,$E34,$C$8,,,,,,,,,,,,,$C$5)</f>
        <v>0</v>
      </c>
      <c r="I34" s="2">
        <f>_xll.GL("Cell","Balance",,,$C$4,,I$9,$E34,$C$8,,,,,,,,,,,,,$C$5)</f>
        <v>0</v>
      </c>
      <c r="J34" s="2">
        <f>_xll.GL("Cell","Balance",,,$C$4,,J$9,$E34,$C$8,,,,,,,,,,,,,$C$5)</f>
        <v>0</v>
      </c>
      <c r="K34" s="2">
        <f>_xll.GL("Cell","Balance",,,$C$4,,K$9,$E34,$C$8,,,,,,,,,,,,,$C$5)</f>
        <v>0</v>
      </c>
      <c r="L34" s="2">
        <f>_xll.GL("Cell","Balance",,,$C$4,,L$9,$E34,$C$8,,,,,,,,,,,,,$C$5)</f>
        <v>0</v>
      </c>
      <c r="M34" s="2">
        <f>_xll.GL("Cell","Balance",,,$C$4,,M$9,$E34,$C$8,,,,,,,,,,,,,$C$5)</f>
        <v>0</v>
      </c>
    </row>
    <row r="35" spans="1:13" x14ac:dyDescent="0.35">
      <c r="A35" t="s">
        <v>22</v>
      </c>
      <c r="B35" t="str">
        <f t="shared" si="1"/>
        <v>Show</v>
      </c>
      <c r="E35" t="str">
        <f>"1272"</f>
        <v>1272</v>
      </c>
      <c r="F35" t="str">
        <f>_xll.GL("Cell","AccountName",,,,,$C$6,$E35,$C$8)</f>
        <v>Accounts Receivables - Australia-Corporate</v>
      </c>
      <c r="G35" s="2">
        <f>_xll.GL("Cell","Balance",,,$C$4,,G$9,$E35,$C$8,,,,,,,,,,,,,$C$5)</f>
        <v>44657.84</v>
      </c>
      <c r="H35" s="2">
        <f>_xll.GL("Cell","Balance",,,$C$4,,H$9,$E35,$C$8,,,,,,,,,,,,,$C$5)</f>
        <v>0</v>
      </c>
      <c r="I35" s="2">
        <f>_xll.GL("Cell","Balance",,,$C$4,,I$9,$E35,$C$8,,,,,,,,,,,,,$C$5)</f>
        <v>0</v>
      </c>
      <c r="J35" s="2">
        <f>_xll.GL("Cell","Balance",,,$C$4,,J$9,$E35,$C$8,,,,,,,,,,,,,$C$5)</f>
        <v>0</v>
      </c>
      <c r="K35" s="2">
        <f>_xll.GL("Cell","Balance",,,$C$4,,K$9,$E35,$C$8,,,,,,,,,,,,,$C$5)</f>
        <v>0</v>
      </c>
      <c r="L35" s="2">
        <f>_xll.GL("Cell","Balance",,,$C$4,,L$9,$E35,$C$8,,,,,,,,,,,,,$C$5)</f>
        <v>0</v>
      </c>
      <c r="M35" s="2">
        <f>_xll.GL("Cell","Balance",,,$C$4,,M$9,$E35,$C$8,,,,,,,,,,,,,$C$5)</f>
        <v>0</v>
      </c>
    </row>
    <row r="36" spans="1:13" x14ac:dyDescent="0.35">
      <c r="A36" t="s">
        <v>22</v>
      </c>
      <c r="B36" t="str">
        <f t="shared" si="1"/>
        <v>Show</v>
      </c>
      <c r="E36" t="str">
        <f>"1273"</f>
        <v>1273</v>
      </c>
      <c r="F36" t="str">
        <f>_xll.GL("Cell","AccountName",,,,,$C$6,$E36,$C$8)</f>
        <v>Accounts Receivable - New Zealand-Corporate</v>
      </c>
      <c r="G36" s="2">
        <f>_xll.GL("Cell","Balance",,,$C$4,,G$9,$E36,$C$8,,,,,,,,,,,,,$C$5)</f>
        <v>37527.160000000003</v>
      </c>
      <c r="H36" s="2">
        <f>_xll.GL("Cell","Balance",,,$C$4,,H$9,$E36,$C$8,,,,,,,,,,,,,$C$5)</f>
        <v>0</v>
      </c>
      <c r="I36" s="2">
        <f>_xll.GL("Cell","Balance",,,$C$4,,I$9,$E36,$C$8,,,,,,,,,,,,,$C$5)</f>
        <v>0</v>
      </c>
      <c r="J36" s="2">
        <f>_xll.GL("Cell","Balance",,,$C$4,,J$9,$E36,$C$8,,,,,,,,,,,,,$C$5)</f>
        <v>0</v>
      </c>
      <c r="K36" s="2">
        <f>_xll.GL("Cell","Balance",,,$C$4,,K$9,$E36,$C$8,,,,,,,,,,,,,$C$5)</f>
        <v>0</v>
      </c>
      <c r="L36" s="2">
        <f>_xll.GL("Cell","Balance",,,$C$4,,L$9,$E36,$C$8,,,,,,,,,,,,,$C$5)</f>
        <v>0</v>
      </c>
      <c r="M36" s="2">
        <f>_xll.GL("Cell","Balance",,,$C$4,,M$9,$E36,$C$8,,,,,,,,,,,,,$C$5)</f>
        <v>0</v>
      </c>
    </row>
    <row r="37" spans="1:13" x14ac:dyDescent="0.35">
      <c r="A37" t="s">
        <v>22</v>
      </c>
      <c r="B37" t="str">
        <f t="shared" si="1"/>
        <v>Show</v>
      </c>
      <c r="E37" t="str">
        <f>"1274"</f>
        <v>1274</v>
      </c>
      <c r="F37" t="str">
        <f>_xll.GL("Cell","AccountName",,,,,$C$6,$E37,$C$8)</f>
        <v>Accounts Receivable - Germany-Corporate</v>
      </c>
      <c r="G37" s="2">
        <f>_xll.GL("Cell","Balance",,,$C$4,,G$9,$E37,$C$8,,,,,,,,,,,,,$C$5)</f>
        <v>5432.8</v>
      </c>
      <c r="H37" s="2">
        <f>_xll.GL("Cell","Balance",,,$C$4,,H$9,$E37,$C$8,,,,,,,,,,,,,$C$5)</f>
        <v>0</v>
      </c>
      <c r="I37" s="2">
        <f>_xll.GL("Cell","Balance",,,$C$4,,I$9,$E37,$C$8,,,,,,,,,,,,,$C$5)</f>
        <v>0</v>
      </c>
      <c r="J37" s="2">
        <f>_xll.GL("Cell","Balance",,,$C$4,,J$9,$E37,$C$8,,,,,,,,,,,,,$C$5)</f>
        <v>0</v>
      </c>
      <c r="K37" s="2">
        <f>_xll.GL("Cell","Balance",,,$C$4,,K$9,$E37,$C$8,,,,,,,,,,,,,$C$5)</f>
        <v>0</v>
      </c>
      <c r="L37" s="2">
        <f>_xll.GL("Cell","Balance",,,$C$4,,L$9,$E37,$C$8,,,,,,,,,,,,,$C$5)</f>
        <v>0</v>
      </c>
      <c r="M37" s="2">
        <f>_xll.GL("Cell","Balance",,,$C$4,,M$9,$E37,$C$8,,,,,,,,,,,,,$C$5)</f>
        <v>0</v>
      </c>
    </row>
    <row r="38" spans="1:13" x14ac:dyDescent="0.35">
      <c r="A38" t="s">
        <v>22</v>
      </c>
      <c r="B38" t="str">
        <f t="shared" si="1"/>
        <v>Show</v>
      </c>
      <c r="E38" t="str">
        <f>"1275"</f>
        <v>1275</v>
      </c>
      <c r="F38" t="str">
        <f>_xll.GL("Cell","AccountName",,,,,$C$6,$E38,$C$8)</f>
        <v>Accounts Receivable - United Kingdom-Corporate</v>
      </c>
      <c r="G38" s="2">
        <f>_xll.GL("Cell","Balance",,,$C$4,,G$9,$E38,$C$8,,,,,,,,,,,,,$C$5)</f>
        <v>8012.96</v>
      </c>
      <c r="H38" s="2">
        <f>_xll.GL("Cell","Balance",,,$C$4,,H$9,$E38,$C$8,,,,,,,,,,,,,$C$5)</f>
        <v>0</v>
      </c>
      <c r="I38" s="2">
        <f>_xll.GL("Cell","Balance",,,$C$4,,I$9,$E38,$C$8,,,,,,,,,,,,,$C$5)</f>
        <v>0</v>
      </c>
      <c r="J38" s="2">
        <f>_xll.GL("Cell","Balance",,,$C$4,,J$9,$E38,$C$8,,,,,,,,,,,,,$C$5)</f>
        <v>0</v>
      </c>
      <c r="K38" s="2">
        <f>_xll.GL("Cell","Balance",,,$C$4,,K$9,$E38,$C$8,,,,,,,,,,,,,$C$5)</f>
        <v>0</v>
      </c>
      <c r="L38" s="2">
        <f>_xll.GL("Cell","Balance",,,$C$4,,L$9,$E38,$C$8,,,,,,,,,,,,,$C$5)</f>
        <v>0</v>
      </c>
      <c r="M38" s="2">
        <f>_xll.GL("Cell","Balance",,,$C$4,,M$9,$E38,$C$8,,,,,,,,,,,,,$C$5)</f>
        <v>0</v>
      </c>
    </row>
    <row r="39" spans="1:13" x14ac:dyDescent="0.35">
      <c r="A39" t="s">
        <v>22</v>
      </c>
      <c r="B39" t="str">
        <f t="shared" si="1"/>
        <v>Show</v>
      </c>
      <c r="E39" t="str">
        <f>"1276"</f>
        <v>1276</v>
      </c>
      <c r="F39" t="str">
        <f>_xll.GL("Cell","AccountName",,,,,$C$6,$E39,$C$8)</f>
        <v>Accounts Receivable - South Africa-Corporate</v>
      </c>
      <c r="G39" s="2">
        <f>_xll.GL("Cell","Balance",,,$C$4,,G$9,$E39,$C$8,,,,,,,,,,,,,$C$5)</f>
        <v>27091.119999999999</v>
      </c>
      <c r="H39" s="2">
        <f>_xll.GL("Cell","Balance",,,$C$4,,H$9,$E39,$C$8,,,,,,,,,,,,,$C$5)</f>
        <v>0</v>
      </c>
      <c r="I39" s="2">
        <f>_xll.GL("Cell","Balance",,,$C$4,,I$9,$E39,$C$8,,,,,,,,,,,,,$C$5)</f>
        <v>0</v>
      </c>
      <c r="J39" s="2">
        <f>_xll.GL("Cell","Balance",,,$C$4,,J$9,$E39,$C$8,,,,,,,,,,,,,$C$5)</f>
        <v>0</v>
      </c>
      <c r="K39" s="2">
        <f>_xll.GL("Cell","Balance",,,$C$4,,K$9,$E39,$C$8,,,,,,,,,,,,,$C$5)</f>
        <v>0</v>
      </c>
      <c r="L39" s="2">
        <f>_xll.GL("Cell","Balance",,,$C$4,,L$9,$E39,$C$8,,,,,,,,,,,,,$C$5)</f>
        <v>0</v>
      </c>
      <c r="M39" s="2">
        <f>_xll.GL("Cell","Balance",,,$C$4,,M$9,$E39,$C$8,,,,,,,,,,,,,$C$5)</f>
        <v>0</v>
      </c>
    </row>
    <row r="40" spans="1:13" x14ac:dyDescent="0.35">
      <c r="A40" t="s">
        <v>22</v>
      </c>
      <c r="B40" t="str">
        <f t="shared" si="1"/>
        <v>Show</v>
      </c>
      <c r="E40" t="str">
        <f>"1277"</f>
        <v>1277</v>
      </c>
      <c r="F40" t="str">
        <f>_xll.GL("Cell","AccountName",,,,,$C$6,$E40,$C$8)</f>
        <v>Accounts Receivable - Singapore-Corporate</v>
      </c>
      <c r="G40" s="2">
        <f>_xll.GL("Cell","Balance",,,$C$4,,G$9,$E40,$C$8,,,,,,,,,,,,,$C$5)</f>
        <v>12886.84</v>
      </c>
      <c r="H40" s="2">
        <f>_xll.GL("Cell","Balance",,,$C$4,,H$9,$E40,$C$8,,,,,,,,,,,,,$C$5)</f>
        <v>0</v>
      </c>
      <c r="I40" s="2">
        <f>_xll.GL("Cell","Balance",,,$C$4,,I$9,$E40,$C$8,,,,,,,,,,,,,$C$5)</f>
        <v>0</v>
      </c>
      <c r="J40" s="2">
        <f>_xll.GL("Cell","Balance",,,$C$4,,J$9,$E40,$C$8,,,,,,,,,,,,,$C$5)</f>
        <v>0</v>
      </c>
      <c r="K40" s="2">
        <f>_xll.GL("Cell","Balance",,,$C$4,,K$9,$E40,$C$8,,,,,,,,,,,,,$C$5)</f>
        <v>0</v>
      </c>
      <c r="L40" s="2">
        <f>_xll.GL("Cell","Balance",,,$C$4,,L$9,$E40,$C$8,,,,,,,,,,,,,$C$5)</f>
        <v>0</v>
      </c>
      <c r="M40" s="2">
        <f>_xll.GL("Cell","Balance",,,$C$4,,M$9,$E40,$C$8,,,,,,,,,,,,,$C$5)</f>
        <v>0</v>
      </c>
    </row>
    <row r="41" spans="1:13" hidden="1" x14ac:dyDescent="0.35">
      <c r="A41" t="s">
        <v>22</v>
      </c>
      <c r="B41" t="str">
        <f t="shared" si="1"/>
        <v>Hide</v>
      </c>
      <c r="E41" t="str">
        <f>"1280"</f>
        <v>1280</v>
      </c>
      <c r="F41" t="str">
        <f>_xll.GL("Cell","AccountName",,,,,$C$6,$E41,$C$8)</f>
        <v>Unbilled Accounts Receivable--Corporate</v>
      </c>
      <c r="G41" s="2">
        <f>_xll.GL("Cell","Balance",,,$C$4,,G$9,$E41,$C$8,,,,,,,,,,,,,$C$5)</f>
        <v>0</v>
      </c>
      <c r="H41" s="2">
        <f>_xll.GL("Cell","Balance",,,$C$4,,H$9,$E41,$C$8,,,,,,,,,,,,,$C$5)</f>
        <v>0</v>
      </c>
      <c r="I41" s="2">
        <f>_xll.GL("Cell","Balance",,,$C$4,,I$9,$E41,$C$8,,,,,,,,,,,,,$C$5)</f>
        <v>0</v>
      </c>
      <c r="J41" s="2">
        <f>_xll.GL("Cell","Balance",,,$C$4,,J$9,$E41,$C$8,,,,,,,,,,,,,$C$5)</f>
        <v>0</v>
      </c>
      <c r="K41" s="2">
        <f>_xll.GL("Cell","Balance",,,$C$4,,K$9,$E41,$C$8,,,,,,,,,,,,,$C$5)</f>
        <v>0</v>
      </c>
      <c r="L41" s="2">
        <f>_xll.GL("Cell","Balance",,,$C$4,,L$9,$E41,$C$8,,,,,,,,,,,,,$C$5)</f>
        <v>0</v>
      </c>
      <c r="M41" s="2">
        <f>_xll.GL("Cell","Balance",,,$C$4,,M$9,$E41,$C$8,,,,,,,,,,,,,$C$5)</f>
        <v>0</v>
      </c>
    </row>
    <row r="42" spans="1:13" x14ac:dyDescent="0.35">
      <c r="A42" t="s">
        <v>22</v>
      </c>
      <c r="B42" t="str">
        <f t="shared" si="1"/>
        <v>Show</v>
      </c>
      <c r="E42" t="str">
        <f>"1312"</f>
        <v>1312</v>
      </c>
      <c r="F42" t="str">
        <f>_xll.GL("Cell","AccountName",,,,,$C$6,$E42,$C$8)</f>
        <v>Inventory Offset--Corporate</v>
      </c>
      <c r="G42" s="2">
        <f>_xll.GL("Cell","Balance",,,$C$4,,G$9,$E42,$C$8,,,,,,,,,,,,,$C$5)</f>
        <v>-99064.6</v>
      </c>
      <c r="H42" s="2">
        <f>_xll.GL("Cell","Balance",,,$C$4,,H$9,$E42,$C$8,,,,,,,,,,,,,$C$5)</f>
        <v>0</v>
      </c>
      <c r="I42" s="2">
        <f>_xll.GL("Cell","Balance",,,$C$4,,I$9,$E42,$C$8,,,,,,,,,,,,,$C$5)</f>
        <v>0</v>
      </c>
      <c r="J42" s="2">
        <f>_xll.GL("Cell","Balance",,,$C$4,,J$9,$E42,$C$8,,,,,,,,,,,,,$C$5)</f>
        <v>0</v>
      </c>
      <c r="K42" s="2">
        <f>_xll.GL("Cell","Balance",,,$C$4,,K$9,$E42,$C$8,,,,,,,,,,,,,$C$5)</f>
        <v>0</v>
      </c>
      <c r="L42" s="2">
        <f>_xll.GL("Cell","Balance",,,$C$4,,L$9,$E42,$C$8,,,,,,,,,,,,,$C$5)</f>
        <v>0</v>
      </c>
      <c r="M42" s="2">
        <f>_xll.GL("Cell","Balance",,,$C$4,,M$9,$E42,$C$8,,,,,,,,,,,,,$C$5)</f>
        <v>0</v>
      </c>
    </row>
    <row r="43" spans="1:13" hidden="1" x14ac:dyDescent="0.35">
      <c r="A43" t="s">
        <v>22</v>
      </c>
      <c r="B43" t="str">
        <f t="shared" si="1"/>
        <v>Hide</v>
      </c>
      <c r="E43" t="str">
        <f>"1390"</f>
        <v>1390</v>
      </c>
      <c r="F43" t="str">
        <f>_xll.GL("Cell","AccountName",,,,,$C$6,$E43,$C$8)</f>
        <v>Standard Cost Revaluation--Corporate</v>
      </c>
      <c r="G43" s="2">
        <f>_xll.GL("Cell","Balance",,,$C$4,,G$9,$E43,$C$8,,,,,,,,,,,,,$C$5)</f>
        <v>0</v>
      </c>
      <c r="H43" s="2">
        <f>_xll.GL("Cell","Balance",,,$C$4,,H$9,$E43,$C$8,,,,,,,,,,,,,$C$5)</f>
        <v>0</v>
      </c>
      <c r="I43" s="2">
        <f>_xll.GL("Cell","Balance",,,$C$4,,I$9,$E43,$C$8,,,,,,,,,,,,,$C$5)</f>
        <v>0</v>
      </c>
      <c r="J43" s="2">
        <f>_xll.GL("Cell","Balance",,,$C$4,,J$9,$E43,$C$8,,,,,,,,,,,,,$C$5)</f>
        <v>0</v>
      </c>
      <c r="K43" s="2">
        <f>_xll.GL("Cell","Balance",,,$C$4,,K$9,$E43,$C$8,,,,,,,,,,,,,$C$5)</f>
        <v>0</v>
      </c>
      <c r="L43" s="2">
        <f>_xll.GL("Cell","Balance",,,$C$4,,L$9,$E43,$C$8,,,,,,,,,,,,,$C$5)</f>
        <v>0</v>
      </c>
      <c r="M43" s="2">
        <f>_xll.GL("Cell","Balance",,,$C$4,,M$9,$E43,$C$8,,,,,,,,,,,,,$C$5)</f>
        <v>0</v>
      </c>
    </row>
    <row r="44" spans="1:13" hidden="1" x14ac:dyDescent="0.35">
      <c r="A44" t="s">
        <v>22</v>
      </c>
      <c r="B44" t="str">
        <f t="shared" si="1"/>
        <v>Hide</v>
      </c>
      <c r="E44" t="str">
        <f>"1400"</f>
        <v>1400</v>
      </c>
      <c r="F44" t="str">
        <f>_xll.GL("Cell","AccountName",,,,,$C$6,$E44,$C$8)</f>
        <v>Prepaid Expenses--Corporate</v>
      </c>
      <c r="G44" s="2">
        <f>_xll.GL("Cell","Balance",,,$C$4,,G$9,$E44,$C$8,,,,,,,,,,,,,$C$5)</f>
        <v>0</v>
      </c>
      <c r="H44" s="2">
        <f>_xll.GL("Cell","Balance",,,$C$4,,H$9,$E44,$C$8,,,,,,,,,,,,,$C$5)</f>
        <v>0</v>
      </c>
      <c r="I44" s="2">
        <f>_xll.GL("Cell","Balance",,,$C$4,,I$9,$E44,$C$8,,,,,,,,,,,,,$C$5)</f>
        <v>0</v>
      </c>
      <c r="J44" s="2">
        <f>_xll.GL("Cell","Balance",,,$C$4,,J$9,$E44,$C$8,,,,,,,,,,,,,$C$5)</f>
        <v>0</v>
      </c>
      <c r="K44" s="2">
        <f>_xll.GL("Cell","Balance",,,$C$4,,K$9,$E44,$C$8,,,,,,,,,,,,,$C$5)</f>
        <v>0</v>
      </c>
      <c r="L44" s="2">
        <f>_xll.GL("Cell","Balance",,,$C$4,,L$9,$E44,$C$8,,,,,,,,,,,,,$C$5)</f>
        <v>0</v>
      </c>
      <c r="M44" s="2">
        <f>_xll.GL("Cell","Balance",,,$C$4,,M$9,$E44,$C$8,,,,,,,,,,,,,$C$5)</f>
        <v>0</v>
      </c>
    </row>
    <row r="45" spans="1:13" x14ac:dyDescent="0.35">
      <c r="A45" t="s">
        <v>22</v>
      </c>
      <c r="B45" t="str">
        <f t="shared" si="1"/>
        <v>Show</v>
      </c>
      <c r="E45" t="str">
        <f>"1410"</f>
        <v>1410</v>
      </c>
      <c r="F45" t="str">
        <f>_xll.GL("Cell","AccountName",,,,,$C$6,$E45,$C$8)</f>
        <v>Prepaid Insurance--Corporate</v>
      </c>
      <c r="G45" s="2">
        <f>_xll.GL("Cell","Balance",,,$C$4,,G$9,$E45,$C$8,,,,,,,,,,,,,$C$5)</f>
        <v>125946.36</v>
      </c>
      <c r="H45" s="2">
        <f>_xll.GL("Cell","Balance",,,$C$4,,H$9,$E45,$C$8,,,,,,,,,,,,,$C$5)</f>
        <v>0</v>
      </c>
      <c r="I45" s="2">
        <f>_xll.GL("Cell","Balance",,,$C$4,,I$9,$E45,$C$8,,,,,,,,,,,,,$C$5)</f>
        <v>0</v>
      </c>
      <c r="J45" s="2">
        <f>_xll.GL("Cell","Balance",,,$C$4,,J$9,$E45,$C$8,,,,,,,,,,,,,$C$5)</f>
        <v>0</v>
      </c>
      <c r="K45" s="2">
        <f>_xll.GL("Cell","Balance",,,$C$4,,K$9,$E45,$C$8,,,,,,,,,,,,,$C$5)</f>
        <v>0</v>
      </c>
      <c r="L45" s="2">
        <f>_xll.GL("Cell","Balance",,,$C$4,,L$9,$E45,$C$8,,,,,,,,,,,,,$C$5)</f>
        <v>0</v>
      </c>
      <c r="M45" s="2">
        <f>_xll.GL("Cell","Balance",,,$C$4,,M$9,$E45,$C$8,,,,,,,,,,,,,$C$5)</f>
        <v>0</v>
      </c>
    </row>
    <row r="46" spans="1:13" x14ac:dyDescent="0.35">
      <c r="A46" t="s">
        <v>22</v>
      </c>
      <c r="B46" t="str">
        <f t="shared" si="1"/>
        <v>Show</v>
      </c>
      <c r="E46" t="str">
        <f>"1500"</f>
        <v>1500</v>
      </c>
      <c r="F46" t="str">
        <f>_xll.GL("Cell","AccountName",,,,,$C$6,$E46,$C$8)</f>
        <v>Furniture &amp; Fixtures--Corporate</v>
      </c>
      <c r="G46" s="2">
        <f>_xll.GL("Cell","Balance",,,$C$4,,G$9,$E46,$C$8,,,,,,,,,,,,,$C$5)</f>
        <v>2174783.88</v>
      </c>
      <c r="H46" s="2">
        <f>_xll.GL("Cell","Balance",,,$C$4,,H$9,$E46,$C$8,,,,,,,,,,,,,$C$5)</f>
        <v>0</v>
      </c>
      <c r="I46" s="2">
        <f>_xll.GL("Cell","Balance",,,$C$4,,I$9,$E46,$C$8,,,,,,,,,,,,,$C$5)</f>
        <v>0</v>
      </c>
      <c r="J46" s="2">
        <f>_xll.GL("Cell","Balance",,,$C$4,,J$9,$E46,$C$8,,,,,,,,,,,,,$C$5)</f>
        <v>0</v>
      </c>
      <c r="K46" s="2">
        <f>_xll.GL("Cell","Balance",,,$C$4,,K$9,$E46,$C$8,,,,,,,,,,,,,$C$5)</f>
        <v>0</v>
      </c>
      <c r="L46" s="2">
        <f>_xll.GL("Cell","Balance",,,$C$4,,L$9,$E46,$C$8,,,,,,,,,,,,,$C$5)</f>
        <v>0</v>
      </c>
      <c r="M46" s="2">
        <f>_xll.GL("Cell","Balance",,,$C$4,,M$9,$E46,$C$8,,,,,,,,,,,,,$C$5)</f>
        <v>0</v>
      </c>
    </row>
    <row r="47" spans="1:13" x14ac:dyDescent="0.35">
      <c r="A47" t="s">
        <v>22</v>
      </c>
      <c r="B47" t="str">
        <f t="shared" si="1"/>
        <v>Show</v>
      </c>
      <c r="E47" t="str">
        <f>"1505"</f>
        <v>1505</v>
      </c>
      <c r="F47" t="str">
        <f>_xll.GL("Cell","AccountName",,,,,$C$6,$E47,$C$8)</f>
        <v>Accumulated Depreciation-Furniture &amp; Fixtures-Corp</v>
      </c>
      <c r="G47" s="2">
        <f>_xll.GL("Cell","Balance",,,$C$4,,G$9,$E47,$C$8,,,,,,,,,,,,,$C$5)</f>
        <v>-818557</v>
      </c>
      <c r="H47" s="2">
        <f>_xll.GL("Cell","Balance",,,$C$4,,H$9,$E47,$C$8,,,,,,,,,,,,,$C$5)</f>
        <v>0</v>
      </c>
      <c r="I47" s="2">
        <f>_xll.GL("Cell","Balance",,,$C$4,,I$9,$E47,$C$8,,,,,,,,,,,,,$C$5)</f>
        <v>0</v>
      </c>
      <c r="J47" s="2">
        <f>_xll.GL("Cell","Balance",,,$C$4,,J$9,$E47,$C$8,,,,,,,,,,,,,$C$5)</f>
        <v>0</v>
      </c>
      <c r="K47" s="2">
        <f>_xll.GL("Cell","Balance",,,$C$4,,K$9,$E47,$C$8,,,,,,,,,,,,,$C$5)</f>
        <v>0</v>
      </c>
      <c r="L47" s="2">
        <f>_xll.GL("Cell","Balance",,,$C$4,,L$9,$E47,$C$8,,,,,,,,,,,,,$C$5)</f>
        <v>0</v>
      </c>
      <c r="M47" s="2">
        <f>_xll.GL("Cell","Balance",,,$C$4,,M$9,$E47,$C$8,,,,,,,,,,,,,$C$5)</f>
        <v>0</v>
      </c>
    </row>
    <row r="48" spans="1:13" x14ac:dyDescent="0.35">
      <c r="A48" t="s">
        <v>22</v>
      </c>
      <c r="B48" t="str">
        <f t="shared" si="1"/>
        <v>Show</v>
      </c>
      <c r="E48" t="str">
        <f>"1510"</f>
        <v>1510</v>
      </c>
      <c r="F48" t="str">
        <f>_xll.GL("Cell","AccountName",,,,,$C$6,$E48,$C$8)</f>
        <v>Computer Equipment--Corporate</v>
      </c>
      <c r="G48" s="2">
        <f>_xll.GL("Cell","Balance",,,$C$4,,G$9,$E48,$C$8,,,,,,,,,,,,,$C$5)</f>
        <v>503580.92</v>
      </c>
      <c r="H48" s="2">
        <f>_xll.GL("Cell","Balance",,,$C$4,,H$9,$E48,$C$8,,,,,,,,,,,,,$C$5)</f>
        <v>0</v>
      </c>
      <c r="I48" s="2">
        <f>_xll.GL("Cell","Balance",,,$C$4,,I$9,$E48,$C$8,,,,,,,,,,,,,$C$5)</f>
        <v>0</v>
      </c>
      <c r="J48" s="2">
        <f>_xll.GL("Cell","Balance",,,$C$4,,J$9,$E48,$C$8,,,,,,,,,,,,,$C$5)</f>
        <v>0</v>
      </c>
      <c r="K48" s="2">
        <f>_xll.GL("Cell","Balance",,,$C$4,,K$9,$E48,$C$8,,,,,,,,,,,,,$C$5)</f>
        <v>0</v>
      </c>
      <c r="L48" s="2">
        <f>_xll.GL("Cell","Balance",,,$C$4,,L$9,$E48,$C$8,,,,,,,,,,,,,$C$5)</f>
        <v>0</v>
      </c>
      <c r="M48" s="2">
        <f>_xll.GL("Cell","Balance",,,$C$4,,M$9,$E48,$C$8,,,,,,,,,,,,,$C$5)</f>
        <v>0</v>
      </c>
    </row>
    <row r="49" spans="1:13" x14ac:dyDescent="0.35">
      <c r="A49" t="s">
        <v>22</v>
      </c>
      <c r="B49" t="str">
        <f t="shared" si="1"/>
        <v>Show</v>
      </c>
      <c r="E49" t="str">
        <f>"1515"</f>
        <v>1515</v>
      </c>
      <c r="F49" t="str">
        <f>_xll.GL("Cell","AccountName",,,,,$C$6,$E49,$C$8)</f>
        <v>Accumulated Depreciation-Computer Equipment-Corpor</v>
      </c>
      <c r="G49" s="2">
        <f>_xll.GL("Cell","Balance",,,$C$4,,G$9,$E49,$C$8,,,,,,,,,,,,,$C$5)</f>
        <v>-195155.16</v>
      </c>
      <c r="H49" s="2">
        <f>_xll.GL("Cell","Balance",,,$C$4,,H$9,$E49,$C$8,,,,,,,,,,,,,$C$5)</f>
        <v>0</v>
      </c>
      <c r="I49" s="2">
        <f>_xll.GL("Cell","Balance",,,$C$4,,I$9,$E49,$C$8,,,,,,,,,,,,,$C$5)</f>
        <v>0</v>
      </c>
      <c r="J49" s="2">
        <f>_xll.GL("Cell","Balance",,,$C$4,,J$9,$E49,$C$8,,,,,,,,,,,,,$C$5)</f>
        <v>0</v>
      </c>
      <c r="K49" s="2">
        <f>_xll.GL("Cell","Balance",,,$C$4,,K$9,$E49,$C$8,,,,,,,,,,,,,$C$5)</f>
        <v>0</v>
      </c>
      <c r="L49" s="2">
        <f>_xll.GL("Cell","Balance",,,$C$4,,L$9,$E49,$C$8,,,,,,,,,,,,,$C$5)</f>
        <v>0</v>
      </c>
      <c r="M49" s="2">
        <f>_xll.GL("Cell","Balance",,,$C$4,,M$9,$E49,$C$8,,,,,,,,,,,,,$C$5)</f>
        <v>0</v>
      </c>
    </row>
    <row r="50" spans="1:13" x14ac:dyDescent="0.35">
      <c r="A50" t="s">
        <v>22</v>
      </c>
      <c r="B50" t="str">
        <f t="shared" si="1"/>
        <v>Show</v>
      </c>
      <c r="E50" t="str">
        <f>"1520"</f>
        <v>1520</v>
      </c>
      <c r="F50" t="str">
        <f>_xll.GL("Cell","AccountName",,,,,$C$6,$E50,$C$8)</f>
        <v>Machinery &amp; Equipment--Corporate</v>
      </c>
      <c r="G50" s="2">
        <f>_xll.GL("Cell","Balance",,,$C$4,,G$9,$E50,$C$8,,,,,,,,,,,,,$C$5)</f>
        <v>5639537.2000000002</v>
      </c>
      <c r="H50" s="2">
        <f>_xll.GL("Cell","Balance",,,$C$4,,H$9,$E50,$C$8,,,,,,,,,,,,,$C$5)</f>
        <v>0</v>
      </c>
      <c r="I50" s="2">
        <f>_xll.GL("Cell","Balance",,,$C$4,,I$9,$E50,$C$8,,,,,,,,,,,,,$C$5)</f>
        <v>0</v>
      </c>
      <c r="J50" s="2">
        <f>_xll.GL("Cell","Balance",,,$C$4,,J$9,$E50,$C$8,,,,,,,,,,,,,$C$5)</f>
        <v>0</v>
      </c>
      <c r="K50" s="2">
        <f>_xll.GL("Cell","Balance",,,$C$4,,K$9,$E50,$C$8,,,,,,,,,,,,,$C$5)</f>
        <v>0</v>
      </c>
      <c r="L50" s="2">
        <f>_xll.GL("Cell","Balance",,,$C$4,,L$9,$E50,$C$8,,,,,,,,,,,,,$C$5)</f>
        <v>0</v>
      </c>
      <c r="M50" s="2">
        <f>_xll.GL("Cell","Balance",,,$C$4,,M$9,$E50,$C$8,,,,,,,,,,,,,$C$5)</f>
        <v>0</v>
      </c>
    </row>
    <row r="51" spans="1:13" x14ac:dyDescent="0.35">
      <c r="A51" t="s">
        <v>22</v>
      </c>
      <c r="B51" t="str">
        <f t="shared" si="1"/>
        <v>Show</v>
      </c>
      <c r="E51" t="str">
        <f>"1525"</f>
        <v>1525</v>
      </c>
      <c r="F51" t="str">
        <f>_xll.GL("Cell","AccountName",,,,,$C$6,$E51,$C$8)</f>
        <v>Accumulated Depreciation-Machinery &amp; Equipment-Cor</v>
      </c>
      <c r="G51" s="2">
        <f>_xll.GL("Cell","Balance",,,$C$4,,G$9,$E51,$C$8,,,,,,,,,,,,,$C$5)</f>
        <v>-2616708.88</v>
      </c>
      <c r="H51" s="2">
        <f>_xll.GL("Cell","Balance",,,$C$4,,H$9,$E51,$C$8,,,,,,,,,,,,,$C$5)</f>
        <v>0</v>
      </c>
      <c r="I51" s="2">
        <f>_xll.GL("Cell","Balance",,,$C$4,,I$9,$E51,$C$8,,,,,,,,,,,,,$C$5)</f>
        <v>0</v>
      </c>
      <c r="J51" s="2">
        <f>_xll.GL("Cell","Balance",,,$C$4,,J$9,$E51,$C$8,,,,,,,,,,,,,$C$5)</f>
        <v>0</v>
      </c>
      <c r="K51" s="2">
        <f>_xll.GL("Cell","Balance",,,$C$4,,K$9,$E51,$C$8,,,,,,,,,,,,,$C$5)</f>
        <v>0</v>
      </c>
      <c r="L51" s="2">
        <f>_xll.GL("Cell","Balance",,,$C$4,,L$9,$E51,$C$8,,,,,,,,,,,,,$C$5)</f>
        <v>0</v>
      </c>
      <c r="M51" s="2">
        <f>_xll.GL("Cell","Balance",,,$C$4,,M$9,$E51,$C$8,,,,,,,,,,,,,$C$5)</f>
        <v>0</v>
      </c>
    </row>
    <row r="52" spans="1:13" x14ac:dyDescent="0.35">
      <c r="A52" t="s">
        <v>22</v>
      </c>
      <c r="B52" t="str">
        <f t="shared" si="1"/>
        <v>Show</v>
      </c>
      <c r="E52" t="str">
        <f>"1530"</f>
        <v>1530</v>
      </c>
      <c r="F52" t="str">
        <f>_xll.GL("Cell","AccountName",,,,,$C$6,$E52,$C$8)</f>
        <v>Fleet Vehicles--Corporate</v>
      </c>
      <c r="G52" s="2">
        <f>_xll.GL("Cell","Balance",,,$C$4,,G$9,$E52,$C$8,,,,,,,,,,,,,$C$5)</f>
        <v>250000</v>
      </c>
      <c r="H52" s="2">
        <f>_xll.GL("Cell","Balance",,,$C$4,,H$9,$E52,$C$8,,,,,,,,,,,,,$C$5)</f>
        <v>0</v>
      </c>
      <c r="I52" s="2">
        <f>_xll.GL("Cell","Balance",,,$C$4,,I$9,$E52,$C$8,,,,,,,,,,,,,$C$5)</f>
        <v>0</v>
      </c>
      <c r="J52" s="2">
        <f>_xll.GL("Cell","Balance",,,$C$4,,J$9,$E52,$C$8,,,,,,,,,,,,,$C$5)</f>
        <v>0</v>
      </c>
      <c r="K52" s="2">
        <f>_xll.GL("Cell","Balance",,,$C$4,,K$9,$E52,$C$8,,,,,,,,,,,,,$C$5)</f>
        <v>0</v>
      </c>
      <c r="L52" s="2">
        <f>_xll.GL("Cell","Balance",,,$C$4,,L$9,$E52,$C$8,,,,,,,,,,,,,$C$5)</f>
        <v>0</v>
      </c>
      <c r="M52" s="2">
        <f>_xll.GL("Cell","Balance",,,$C$4,,M$9,$E52,$C$8,,,,,,,,,,,,,$C$5)</f>
        <v>0</v>
      </c>
    </row>
    <row r="53" spans="1:13" x14ac:dyDescent="0.35">
      <c r="A53" t="s">
        <v>22</v>
      </c>
      <c r="B53" t="str">
        <f t="shared" si="1"/>
        <v>Show</v>
      </c>
      <c r="E53" t="str">
        <f>"1535"</f>
        <v>1535</v>
      </c>
      <c r="F53" t="str">
        <f>_xll.GL("Cell","AccountName",,,,,$C$6,$E53,$C$8)</f>
        <v>Accumulated Depreciation-Fleet Vehicles-Corporate</v>
      </c>
      <c r="G53" s="2">
        <f>_xll.GL("Cell","Balance",,,$C$4,,G$9,$E53,$C$8,,,,,,,,,,,,,$C$5)</f>
        <v>-79606.52</v>
      </c>
      <c r="H53" s="2">
        <f>_xll.GL("Cell","Balance",,,$C$4,,H$9,$E53,$C$8,,,,,,,,,,,,,$C$5)</f>
        <v>0</v>
      </c>
      <c r="I53" s="2">
        <f>_xll.GL("Cell","Balance",,,$C$4,,I$9,$E53,$C$8,,,,,,,,,,,,,$C$5)</f>
        <v>0</v>
      </c>
      <c r="J53" s="2">
        <f>_xll.GL("Cell","Balance",,,$C$4,,J$9,$E53,$C$8,,,,,,,,,,,,,$C$5)</f>
        <v>0</v>
      </c>
      <c r="K53" s="2">
        <f>_xll.GL("Cell","Balance",,,$C$4,,K$9,$E53,$C$8,,,,,,,,,,,,,$C$5)</f>
        <v>0</v>
      </c>
      <c r="L53" s="2">
        <f>_xll.GL("Cell","Balance",,,$C$4,,L$9,$E53,$C$8,,,,,,,,,,,,,$C$5)</f>
        <v>0</v>
      </c>
      <c r="M53" s="2">
        <f>_xll.GL("Cell","Balance",,,$C$4,,M$9,$E53,$C$8,,,,,,,,,,,,,$C$5)</f>
        <v>0</v>
      </c>
    </row>
    <row r="54" spans="1:13" hidden="1" x14ac:dyDescent="0.35">
      <c r="A54" t="s">
        <v>22</v>
      </c>
      <c r="B54" t="str">
        <f t="shared" si="1"/>
        <v>Hide</v>
      </c>
      <c r="E54" t="str">
        <f>"1590"</f>
        <v>1590</v>
      </c>
      <c r="F54" t="str">
        <f>_xll.GL("Cell","AccountName",,,,,$C$6,$E54,$C$8)</f>
        <v>FA Clearing--Corporate</v>
      </c>
      <c r="G54" s="2">
        <f>_xll.GL("Cell","Balance",,,$C$4,,G$9,$E54,$C$8,,,,,,,,,,,,,$C$5)</f>
        <v>0</v>
      </c>
      <c r="H54" s="2">
        <f>_xll.GL("Cell","Balance",,,$C$4,,H$9,$E54,$C$8,,,,,,,,,,,,,$C$5)</f>
        <v>0</v>
      </c>
      <c r="I54" s="2">
        <f>_xll.GL("Cell","Balance",,,$C$4,,I$9,$E54,$C$8,,,,,,,,,,,,,$C$5)</f>
        <v>0</v>
      </c>
      <c r="J54" s="2">
        <f>_xll.GL("Cell","Balance",,,$C$4,,J$9,$E54,$C$8,,,,,,,,,,,,,$C$5)</f>
        <v>0</v>
      </c>
      <c r="K54" s="2">
        <f>_xll.GL("Cell","Balance",,,$C$4,,K$9,$E54,$C$8,,,,,,,,,,,,,$C$5)</f>
        <v>0</v>
      </c>
      <c r="L54" s="2">
        <f>_xll.GL("Cell","Balance",,,$C$4,,L$9,$E54,$C$8,,,,,,,,,,,,,$C$5)</f>
        <v>0</v>
      </c>
      <c r="M54" s="2">
        <f>_xll.GL("Cell","Balance",,,$C$4,,M$9,$E54,$C$8,,,,,,,,,,,,,$C$5)</f>
        <v>0</v>
      </c>
    </row>
    <row r="55" spans="1:13" x14ac:dyDescent="0.35">
      <c r="A55" t="s">
        <v>22</v>
      </c>
      <c r="B55" t="str">
        <f t="shared" si="1"/>
        <v>Show</v>
      </c>
      <c r="E55" t="str">
        <f>"1600"</f>
        <v>1600</v>
      </c>
      <c r="F55" t="str">
        <f>_xll.GL("Cell","AccountName",,,,,$C$6,$E55,$C$8)</f>
        <v>Computer Software--Corporate</v>
      </c>
      <c r="G55" s="2">
        <f>_xll.GL("Cell","Balance",,,$C$4,,G$9,$E55,$C$8,,,,,,,,,,,,,$C$5)</f>
        <v>235901.92</v>
      </c>
      <c r="H55" s="2">
        <f>_xll.GL("Cell","Balance",,,$C$4,,H$9,$E55,$C$8,,,,,,,,,,,,,$C$5)</f>
        <v>0</v>
      </c>
      <c r="I55" s="2">
        <f>_xll.GL("Cell","Balance",,,$C$4,,I$9,$E55,$C$8,,,,,,,,,,,,,$C$5)</f>
        <v>0</v>
      </c>
      <c r="J55" s="2">
        <f>_xll.GL("Cell","Balance",,,$C$4,,J$9,$E55,$C$8,,,,,,,,,,,,,$C$5)</f>
        <v>0</v>
      </c>
      <c r="K55" s="2">
        <f>_xll.GL("Cell","Balance",,,$C$4,,K$9,$E55,$C$8,,,,,,,,,,,,,$C$5)</f>
        <v>0</v>
      </c>
      <c r="L55" s="2">
        <f>_xll.GL("Cell","Balance",,,$C$4,,L$9,$E55,$C$8,,,,,,,,,,,,,$C$5)</f>
        <v>0</v>
      </c>
      <c r="M55" s="2">
        <f>_xll.GL("Cell","Balance",,,$C$4,,M$9,$E55,$C$8,,,,,,,,,,,,,$C$5)</f>
        <v>0</v>
      </c>
    </row>
    <row r="56" spans="1:13" x14ac:dyDescent="0.35">
      <c r="A56" t="s">
        <v>22</v>
      </c>
      <c r="B56" t="str">
        <f t="shared" si="1"/>
        <v>Show</v>
      </c>
      <c r="E56" t="str">
        <f>"1610"</f>
        <v>1610</v>
      </c>
      <c r="F56" t="str">
        <f>_xll.GL("Cell","AccountName",,,,,$C$6,$E56,$C$8)</f>
        <v>Amortized Software Costs--Corporate</v>
      </c>
      <c r="G56" s="2">
        <f>_xll.GL("Cell","Balance",,,$C$4,,G$9,$E56,$C$8,,,,,,,,,,,,,$C$5)</f>
        <v>-111507.72</v>
      </c>
      <c r="H56" s="2">
        <f>_xll.GL("Cell","Balance",,,$C$4,,H$9,$E56,$C$8,,,,,,,,,,,,,$C$5)</f>
        <v>0</v>
      </c>
      <c r="I56" s="2">
        <f>_xll.GL("Cell","Balance",,,$C$4,,I$9,$E56,$C$8,,,,,,,,,,,,,$C$5)</f>
        <v>0</v>
      </c>
      <c r="J56" s="2">
        <f>_xll.GL("Cell","Balance",,,$C$4,,J$9,$E56,$C$8,,,,,,,,,,,,,$C$5)</f>
        <v>0</v>
      </c>
      <c r="K56" s="2">
        <f>_xll.GL("Cell","Balance",,,$C$4,,K$9,$E56,$C$8,,,,,,,,,,,,,$C$5)</f>
        <v>0</v>
      </c>
      <c r="L56" s="2">
        <f>_xll.GL("Cell","Balance",,,$C$4,,L$9,$E56,$C$8,,,,,,,,,,,,,$C$5)</f>
        <v>0</v>
      </c>
      <c r="M56" s="2">
        <f>_xll.GL("Cell","Balance",,,$C$4,,M$9,$E56,$C$8,,,,,,,,,,,,,$C$5)</f>
        <v>0</v>
      </c>
    </row>
    <row r="57" spans="1:13" hidden="1" x14ac:dyDescent="0.35">
      <c r="A57" t="s">
        <v>22</v>
      </c>
      <c r="B57" t="str">
        <f t="shared" si="1"/>
        <v>Hide</v>
      </c>
      <c r="E57" t="str">
        <f>"1700"</f>
        <v>1700</v>
      </c>
      <c r="F57" t="str">
        <f>_xll.GL("Cell","AccountName",,,,,$C$6,$E57,$C$8)</f>
        <v>Leasehold Improvement Costs--Corporate</v>
      </c>
      <c r="G57" s="2">
        <f>_xll.GL("Cell","Balance",,,$C$4,,G$9,$E57,$C$8,,,,,,,,,,,,,$C$5)</f>
        <v>0</v>
      </c>
      <c r="H57" s="2">
        <f>_xll.GL("Cell","Balance",,,$C$4,,H$9,$E57,$C$8,,,,,,,,,,,,,$C$5)</f>
        <v>0</v>
      </c>
      <c r="I57" s="2">
        <f>_xll.GL("Cell","Balance",,,$C$4,,I$9,$E57,$C$8,,,,,,,,,,,,,$C$5)</f>
        <v>0</v>
      </c>
      <c r="J57" s="2">
        <f>_xll.GL("Cell","Balance",,,$C$4,,J$9,$E57,$C$8,,,,,,,,,,,,,$C$5)</f>
        <v>0</v>
      </c>
      <c r="K57" s="2">
        <f>_xll.GL("Cell","Balance",,,$C$4,,K$9,$E57,$C$8,,,,,,,,,,,,,$C$5)</f>
        <v>0</v>
      </c>
      <c r="L57" s="2">
        <f>_xll.GL("Cell","Balance",,,$C$4,,L$9,$E57,$C$8,,,,,,,,,,,,,$C$5)</f>
        <v>0</v>
      </c>
      <c r="M57" s="2">
        <f>_xll.GL("Cell","Balance",,,$C$4,,M$9,$E57,$C$8,,,,,,,,,,,,,$C$5)</f>
        <v>0</v>
      </c>
    </row>
    <row r="58" spans="1:13" hidden="1" x14ac:dyDescent="0.35">
      <c r="A58" t="s">
        <v>22</v>
      </c>
      <c r="B58" t="str">
        <f t="shared" si="1"/>
        <v>Hide</v>
      </c>
      <c r="E58" t="str">
        <f>"1710"</f>
        <v>1710</v>
      </c>
      <c r="F58" t="str">
        <f>_xll.GL("Cell","AccountName",,,,,$C$6,$E58,$C$8)</f>
        <v>Amortized Leasehold Improvements--Corporate</v>
      </c>
      <c r="G58" s="2">
        <f>_xll.GL("Cell","Balance",,,$C$4,,G$9,$E58,$C$8,,,,,,,,,,,,,$C$5)</f>
        <v>0</v>
      </c>
      <c r="H58" s="2">
        <f>_xll.GL("Cell","Balance",,,$C$4,,H$9,$E58,$C$8,,,,,,,,,,,,,$C$5)</f>
        <v>0</v>
      </c>
      <c r="I58" s="2">
        <f>_xll.GL("Cell","Balance",,,$C$4,,I$9,$E58,$C$8,,,,,,,,,,,,,$C$5)</f>
        <v>0</v>
      </c>
      <c r="J58" s="2">
        <f>_xll.GL("Cell","Balance",,,$C$4,,J$9,$E58,$C$8,,,,,,,,,,,,,$C$5)</f>
        <v>0</v>
      </c>
      <c r="K58" s="2">
        <f>_xll.GL("Cell","Balance",,,$C$4,,K$9,$E58,$C$8,,,,,,,,,,,,,$C$5)</f>
        <v>0</v>
      </c>
      <c r="L58" s="2">
        <f>_xll.GL("Cell","Balance",,,$C$4,,L$9,$E58,$C$8,,,,,,,,,,,,,$C$5)</f>
        <v>0</v>
      </c>
      <c r="M58" s="2">
        <f>_xll.GL("Cell","Balance",,,$C$4,,M$9,$E58,$C$8,,,,,,,,,,,,,$C$5)</f>
        <v>0</v>
      </c>
    </row>
    <row r="59" spans="1:13" hidden="1" x14ac:dyDescent="0.35">
      <c r="A59" t="s">
        <v>22</v>
      </c>
      <c r="B59" t="str">
        <f t="shared" si="1"/>
        <v>Hide</v>
      </c>
      <c r="E59" t="str">
        <f>"1800"</f>
        <v>1800</v>
      </c>
      <c r="F59" t="str">
        <f>_xll.GL("Cell","AccountName",,,,,$C$6,$E59,$C$8)</f>
        <v>Revaluation Offset for Fin. Revaluation--Corporate</v>
      </c>
      <c r="G59" s="2">
        <f>_xll.GL("Cell","Balance",,,$C$4,,G$9,$E59,$C$8,,,,,,,,,,,,,$C$5)</f>
        <v>0</v>
      </c>
      <c r="H59" s="2">
        <f>_xll.GL("Cell","Balance",,,$C$4,,H$9,$E59,$C$8,,,,,,,,,,,,,$C$5)</f>
        <v>0</v>
      </c>
      <c r="I59" s="2">
        <f>_xll.GL("Cell","Balance",,,$C$4,,I$9,$E59,$C$8,,,,,,,,,,,,,$C$5)</f>
        <v>0</v>
      </c>
      <c r="J59" s="2">
        <f>_xll.GL("Cell","Balance",,,$C$4,,J$9,$E59,$C$8,,,,,,,,,,,,,$C$5)</f>
        <v>0</v>
      </c>
      <c r="K59" s="2">
        <f>_xll.GL("Cell","Balance",,,$C$4,,K$9,$E59,$C$8,,,,,,,,,,,,,$C$5)</f>
        <v>0</v>
      </c>
      <c r="L59" s="2">
        <f>_xll.GL("Cell","Balance",,,$C$4,,L$9,$E59,$C$8,,,,,,,,,,,,,$C$5)</f>
        <v>0</v>
      </c>
      <c r="M59" s="2">
        <f>_xll.GL("Cell","Balance",,,$C$4,,M$9,$E59,$C$8,,,,,,,,,,,,,$C$5)</f>
        <v>0</v>
      </c>
    </row>
    <row r="60" spans="1:13" x14ac:dyDescent="0.35">
      <c r="A60" t="s">
        <v>22</v>
      </c>
      <c r="B60" t="str">
        <f t="shared" si="1"/>
        <v>Show</v>
      </c>
      <c r="E60" t="str">
        <f>"2100"</f>
        <v>2100</v>
      </c>
      <c r="F60" t="str">
        <f>_xll.GL("Cell","AccountName",,,,,$C$6,$E60,$C$8)</f>
        <v>Accounts Payable--Corporate</v>
      </c>
      <c r="G60" s="2">
        <f>_xll.GL("Cell","Balance",,,$C$4,,G$9,$E60,$C$8,,,,,,,,,,,,,$C$5)</f>
        <v>-6308934.1799999997</v>
      </c>
      <c r="H60" s="2">
        <f>_xll.GL("Cell","Balance",,,$C$4,,H$9,$E60,$C$8,,,,,,,,,,,,,$C$5)</f>
        <v>0</v>
      </c>
      <c r="I60" s="2">
        <f>_xll.GL("Cell","Balance",,,$C$4,,I$9,$E60,$C$8,,,,,,,,,,,,,$C$5)</f>
        <v>0</v>
      </c>
      <c r="J60" s="2">
        <f>_xll.GL("Cell","Balance",,,$C$4,,J$9,$E60,$C$8,,,,,,,,,,,,,$C$5)</f>
        <v>0</v>
      </c>
      <c r="K60" s="2">
        <f>_xll.GL("Cell","Balance",,,$C$4,,K$9,$E60,$C$8,,,,,,,,,,,,,$C$5)</f>
        <v>0</v>
      </c>
      <c r="L60" s="2">
        <f>_xll.GL("Cell","Balance",,,$C$4,,L$9,$E60,$C$8,,,,,,,,,,,,,$C$5)</f>
        <v>0</v>
      </c>
      <c r="M60" s="2">
        <f>_xll.GL("Cell","Balance",,,$C$4,,M$9,$E60,$C$8,,,,,,,,,,,,,$C$5)</f>
        <v>0</v>
      </c>
    </row>
    <row r="61" spans="1:13" hidden="1" x14ac:dyDescent="0.35">
      <c r="A61" t="s">
        <v>22</v>
      </c>
      <c r="B61" t="str">
        <f t="shared" si="1"/>
        <v>Hide</v>
      </c>
      <c r="E61" t="str">
        <f>"2101"</f>
        <v>2101</v>
      </c>
      <c r="F61" t="str">
        <f>_xll.GL("Cell","AccountName",,,,,$C$6,$E61,$C$8)</f>
        <v>Accounts Payable-MC Trx-Corporate</v>
      </c>
      <c r="G61" s="2">
        <f>_xll.GL("Cell","Balance",,,$C$4,,G$9,$E61,$C$8,,,,,,,,,,,,,$C$5)</f>
        <v>0</v>
      </c>
      <c r="H61" s="2">
        <f>_xll.GL("Cell","Balance",,,$C$4,,H$9,$E61,$C$8,,,,,,,,,,,,,$C$5)</f>
        <v>0</v>
      </c>
      <c r="I61" s="2">
        <f>_xll.GL("Cell","Balance",,,$C$4,,I$9,$E61,$C$8,,,,,,,,,,,,,$C$5)</f>
        <v>0</v>
      </c>
      <c r="J61" s="2">
        <f>_xll.GL("Cell","Balance",,,$C$4,,J$9,$E61,$C$8,,,,,,,,,,,,,$C$5)</f>
        <v>0</v>
      </c>
      <c r="K61" s="2">
        <f>_xll.GL("Cell","Balance",,,$C$4,,K$9,$E61,$C$8,,,,,,,,,,,,,$C$5)</f>
        <v>0</v>
      </c>
      <c r="L61" s="2">
        <f>_xll.GL("Cell","Balance",,,$C$4,,L$9,$E61,$C$8,,,,,,,,,,,,,$C$5)</f>
        <v>0</v>
      </c>
      <c r="M61" s="2">
        <f>_xll.GL("Cell","Balance",,,$C$4,,M$9,$E61,$C$8,,,,,,,,,,,,,$C$5)</f>
        <v>0</v>
      </c>
    </row>
    <row r="62" spans="1:13" x14ac:dyDescent="0.35">
      <c r="A62" t="s">
        <v>22</v>
      </c>
      <c r="B62" t="str">
        <f t="shared" si="1"/>
        <v>Show</v>
      </c>
      <c r="E62" t="str">
        <f>"2105"</f>
        <v>2105</v>
      </c>
      <c r="F62" t="str">
        <f>_xll.GL("Cell","AccountName",,,,,$C$6,$E62,$C$8)</f>
        <v>Purchases Discounts Available--Corporate</v>
      </c>
      <c r="G62" s="2">
        <f>_xll.GL("Cell","Balance",,,$C$4,,G$9,$E62,$C$8,,,,,,,,,,,,,$C$5)</f>
        <v>-21042.58</v>
      </c>
      <c r="H62" s="2">
        <f>_xll.GL("Cell","Balance",,,$C$4,,H$9,$E62,$C$8,,,,,,,,,,,,,$C$5)</f>
        <v>0</v>
      </c>
      <c r="I62" s="2">
        <f>_xll.GL("Cell","Balance",,,$C$4,,I$9,$E62,$C$8,,,,,,,,,,,,,$C$5)</f>
        <v>0</v>
      </c>
      <c r="J62" s="2">
        <f>_xll.GL("Cell","Balance",,,$C$4,,J$9,$E62,$C$8,,,,,,,,,,,,,$C$5)</f>
        <v>0</v>
      </c>
      <c r="K62" s="2">
        <f>_xll.GL("Cell","Balance",,,$C$4,,K$9,$E62,$C$8,,,,,,,,,,,,,$C$5)</f>
        <v>0</v>
      </c>
      <c r="L62" s="2">
        <f>_xll.GL("Cell","Balance",,,$C$4,,L$9,$E62,$C$8,,,,,,,,,,,,,$C$5)</f>
        <v>0</v>
      </c>
      <c r="M62" s="2">
        <f>_xll.GL("Cell","Balance",,,$C$4,,M$9,$E62,$C$8,,,,,,,,,,,,,$C$5)</f>
        <v>0</v>
      </c>
    </row>
    <row r="63" spans="1:13" x14ac:dyDescent="0.35">
      <c r="A63" t="s">
        <v>22</v>
      </c>
      <c r="B63" t="str">
        <f t="shared" si="1"/>
        <v>Show</v>
      </c>
      <c r="E63" t="str">
        <f>"2110"</f>
        <v>2110</v>
      </c>
      <c r="F63" t="str">
        <f>_xll.GL("Cell","AccountName",,,,,$C$6,$E63,$C$8)</f>
        <v>Accrued Expenses--Corporate</v>
      </c>
      <c r="G63" s="2">
        <f>_xll.GL("Cell","Balance",,,$C$4,,G$9,$E63,$C$8,,,,,,,,,,,,,$C$5)</f>
        <v>-98000</v>
      </c>
      <c r="H63" s="2">
        <f>_xll.GL("Cell","Balance",,,$C$4,,H$9,$E63,$C$8,,,,,,,,,,,,,$C$5)</f>
        <v>0</v>
      </c>
      <c r="I63" s="2">
        <f>_xll.GL("Cell","Balance",,,$C$4,,I$9,$E63,$C$8,,,,,,,,,,,,,$C$5)</f>
        <v>0</v>
      </c>
      <c r="J63" s="2">
        <f>_xll.GL("Cell","Balance",,,$C$4,,J$9,$E63,$C$8,,,,,,,,,,,,,$C$5)</f>
        <v>0</v>
      </c>
      <c r="K63" s="2">
        <f>_xll.GL("Cell","Balance",,,$C$4,,K$9,$E63,$C$8,,,,,,,,,,,,,$C$5)</f>
        <v>0</v>
      </c>
      <c r="L63" s="2">
        <f>_xll.GL("Cell","Balance",,,$C$4,,L$9,$E63,$C$8,,,,,,,,,,,,,$C$5)</f>
        <v>0</v>
      </c>
      <c r="M63" s="2">
        <f>_xll.GL("Cell","Balance",,,$C$4,,M$9,$E63,$C$8,,,,,,,,,,,,,$C$5)</f>
        <v>0</v>
      </c>
    </row>
    <row r="64" spans="1:13" x14ac:dyDescent="0.35">
      <c r="A64" t="s">
        <v>22</v>
      </c>
      <c r="B64" t="str">
        <f t="shared" si="1"/>
        <v>Show</v>
      </c>
      <c r="E64" t="str">
        <f>"2111"</f>
        <v>2111</v>
      </c>
      <c r="F64" t="str">
        <f>_xll.GL("Cell","AccountName",,,,,$C$6,$E64,$C$8)</f>
        <v>Accrued Purchases--Corporate</v>
      </c>
      <c r="G64" s="2">
        <f>_xll.GL("Cell","Balance",,,$C$4,,G$9,$E64,$C$8,,,,,,,,,,,,,$C$5)</f>
        <v>-143535.34</v>
      </c>
      <c r="H64" s="2">
        <f>_xll.GL("Cell","Balance",,,$C$4,,H$9,$E64,$C$8,,,,,,,,,,,,,$C$5)</f>
        <v>0</v>
      </c>
      <c r="I64" s="2">
        <f>_xll.GL("Cell","Balance",,,$C$4,,I$9,$E64,$C$8,,,,,,,,,,,,,$C$5)</f>
        <v>0</v>
      </c>
      <c r="J64" s="2">
        <f>_xll.GL("Cell","Balance",,,$C$4,,J$9,$E64,$C$8,,,,,,,,,,,,,$C$5)</f>
        <v>0</v>
      </c>
      <c r="K64" s="2">
        <f>_xll.GL("Cell","Balance",,,$C$4,,K$9,$E64,$C$8,,,,,,,,,,,,,$C$5)</f>
        <v>0</v>
      </c>
      <c r="L64" s="2">
        <f>_xll.GL("Cell","Balance",,,$C$4,,L$9,$E64,$C$8,,,,,,,,,,,,,$C$5)</f>
        <v>0</v>
      </c>
      <c r="M64" s="2">
        <f>_xll.GL("Cell","Balance",,,$C$4,,M$9,$E64,$C$8,,,,,,,,,,,,,$C$5)</f>
        <v>0</v>
      </c>
    </row>
    <row r="65" spans="1:13" hidden="1" x14ac:dyDescent="0.35">
      <c r="A65" t="s">
        <v>22</v>
      </c>
      <c r="B65" t="str">
        <f t="shared" si="1"/>
        <v>Hide</v>
      </c>
      <c r="E65" t="str">
        <f>"2115"</f>
        <v>2115</v>
      </c>
      <c r="F65" t="str">
        <f>_xll.GL("Cell","AccountName",,,,,$C$6,$E65,$C$8)</f>
        <v>Unearned Income--Corporate</v>
      </c>
      <c r="G65" s="2">
        <f>_xll.GL("Cell","Balance",,,$C$4,,G$9,$E65,$C$8,,,,,,,,,,,,,$C$5)</f>
        <v>0</v>
      </c>
      <c r="H65" s="2">
        <f>_xll.GL("Cell","Balance",,,$C$4,,H$9,$E65,$C$8,,,,,,,,,,,,,$C$5)</f>
        <v>0</v>
      </c>
      <c r="I65" s="2">
        <f>_xll.GL("Cell","Balance",,,$C$4,,I$9,$E65,$C$8,,,,,,,,,,,,,$C$5)</f>
        <v>0</v>
      </c>
      <c r="J65" s="2">
        <f>_xll.GL("Cell","Balance",,,$C$4,,J$9,$E65,$C$8,,,,,,,,,,,,,$C$5)</f>
        <v>0</v>
      </c>
      <c r="K65" s="2">
        <f>_xll.GL("Cell","Balance",,,$C$4,,K$9,$E65,$C$8,,,,,,,,,,,,,$C$5)</f>
        <v>0</v>
      </c>
      <c r="L65" s="2">
        <f>_xll.GL("Cell","Balance",,,$C$4,,L$9,$E65,$C$8,,,,,,,,,,,,,$C$5)</f>
        <v>0</v>
      </c>
      <c r="M65" s="2">
        <f>_xll.GL("Cell","Balance",,,$C$4,,M$9,$E65,$C$8,,,,,,,,,,,,,$C$5)</f>
        <v>0</v>
      </c>
    </row>
    <row r="66" spans="1:13" x14ac:dyDescent="0.35">
      <c r="A66" t="s">
        <v>22</v>
      </c>
      <c r="B66" t="str">
        <f t="shared" si="1"/>
        <v>Show</v>
      </c>
      <c r="E66" t="str">
        <f>"2120"</f>
        <v>2120</v>
      </c>
      <c r="F66" t="str">
        <f>_xll.GL("Cell","AccountName",,,,,$C$6,$E66,$C$8)</f>
        <v>Commissions Payable--Corporate</v>
      </c>
      <c r="G66" s="2">
        <f>_xll.GL("Cell","Balance",,,$C$4,,G$9,$E66,$C$8,,,,,,,,,,,,,$C$5)</f>
        <v>-427419.49</v>
      </c>
      <c r="H66" s="2">
        <f>_xll.GL("Cell","Balance",,,$C$4,,H$9,$E66,$C$8,,,,,,,,,,,,,$C$5)</f>
        <v>0</v>
      </c>
      <c r="I66" s="2">
        <f>_xll.GL("Cell","Balance",,,$C$4,,I$9,$E66,$C$8,,,,,,,,,,,,,$C$5)</f>
        <v>0</v>
      </c>
      <c r="J66" s="2">
        <f>_xll.GL("Cell","Balance",,,$C$4,,J$9,$E66,$C$8,,,,,,,,,,,,,$C$5)</f>
        <v>0</v>
      </c>
      <c r="K66" s="2">
        <f>_xll.GL("Cell","Balance",,,$C$4,,K$9,$E66,$C$8,,,,,,,,,,,,,$C$5)</f>
        <v>0</v>
      </c>
      <c r="L66" s="2">
        <f>_xll.GL("Cell","Balance",,,$C$4,,L$9,$E66,$C$8,,,,,,,,,,,,,$C$5)</f>
        <v>0</v>
      </c>
      <c r="M66" s="2">
        <f>_xll.GL("Cell","Balance",,,$C$4,,M$9,$E66,$C$8,,,,,,,,,,,,,$C$5)</f>
        <v>0</v>
      </c>
    </row>
    <row r="67" spans="1:13" hidden="1" x14ac:dyDescent="0.35">
      <c r="A67" t="s">
        <v>22</v>
      </c>
      <c r="B67" t="str">
        <f t="shared" si="1"/>
        <v>Hide</v>
      </c>
      <c r="E67" t="str">
        <f>"2130"</f>
        <v>2130</v>
      </c>
      <c r="F67" t="str">
        <f>_xll.GL("Cell","AccountName",,,,,$C$6,$E67,$C$8)</f>
        <v>Bonuses Payable--Corporate</v>
      </c>
      <c r="G67" s="2">
        <f>_xll.GL("Cell","Balance",,,$C$4,,G$9,$E67,$C$8,,,,,,,,,,,,,$C$5)</f>
        <v>0</v>
      </c>
      <c r="H67" s="2">
        <f>_xll.GL("Cell","Balance",,,$C$4,,H$9,$E67,$C$8,,,,,,,,,,,,,$C$5)</f>
        <v>0</v>
      </c>
      <c r="I67" s="2">
        <f>_xll.GL("Cell","Balance",,,$C$4,,I$9,$E67,$C$8,,,,,,,,,,,,,$C$5)</f>
        <v>0</v>
      </c>
      <c r="J67" s="2">
        <f>_xll.GL("Cell","Balance",,,$C$4,,J$9,$E67,$C$8,,,,,,,,,,,,,$C$5)</f>
        <v>0</v>
      </c>
      <c r="K67" s="2">
        <f>_xll.GL("Cell","Balance",,,$C$4,,K$9,$E67,$C$8,,,,,,,,,,,,,$C$5)</f>
        <v>0</v>
      </c>
      <c r="L67" s="2">
        <f>_xll.GL("Cell","Balance",,,$C$4,,L$9,$E67,$C$8,,,,,,,,,,,,,$C$5)</f>
        <v>0</v>
      </c>
      <c r="M67" s="2">
        <f>_xll.GL("Cell","Balance",,,$C$4,,M$9,$E67,$C$8,,,,,,,,,,,,,$C$5)</f>
        <v>0</v>
      </c>
    </row>
    <row r="68" spans="1:13" x14ac:dyDescent="0.35">
      <c r="A68" t="s">
        <v>22</v>
      </c>
      <c r="B68" t="str">
        <f t="shared" si="1"/>
        <v>Show</v>
      </c>
      <c r="E68" t="str">
        <f>"2140"</f>
        <v>2140</v>
      </c>
      <c r="F68" t="str">
        <f>_xll.GL("Cell","AccountName",,,,,$C$6,$E68,$C$8)</f>
        <v>Accrued Vacation Payable--Corporate</v>
      </c>
      <c r="G68" s="2">
        <f>_xll.GL("Cell","Balance",,,$C$4,,G$9,$E68,$C$8,,,,,,,,,,,,,$C$5)</f>
        <v>-75226.8</v>
      </c>
      <c r="H68" s="2">
        <f>_xll.GL("Cell","Balance",,,$C$4,,H$9,$E68,$C$8,,,,,,,,,,,,,$C$5)</f>
        <v>0</v>
      </c>
      <c r="I68" s="2">
        <f>_xll.GL("Cell","Balance",,,$C$4,,I$9,$E68,$C$8,,,,,,,,,,,,,$C$5)</f>
        <v>0</v>
      </c>
      <c r="J68" s="2">
        <f>_xll.GL("Cell","Balance",,,$C$4,,J$9,$E68,$C$8,,,,,,,,,,,,,$C$5)</f>
        <v>0</v>
      </c>
      <c r="K68" s="2">
        <f>_xll.GL("Cell","Balance",,,$C$4,,K$9,$E68,$C$8,,,,,,,,,,,,,$C$5)</f>
        <v>0</v>
      </c>
      <c r="L68" s="2">
        <f>_xll.GL("Cell","Balance",,,$C$4,,L$9,$E68,$C$8,,,,,,,,,,,,,$C$5)</f>
        <v>0</v>
      </c>
      <c r="M68" s="2">
        <f>_xll.GL("Cell","Balance",,,$C$4,,M$9,$E68,$C$8,,,,,,,,,,,,,$C$5)</f>
        <v>0</v>
      </c>
    </row>
    <row r="69" spans="1:13" x14ac:dyDescent="0.35">
      <c r="A69" t="s">
        <v>22</v>
      </c>
      <c r="B69" t="str">
        <f t="shared" si="1"/>
        <v>Show</v>
      </c>
      <c r="E69" t="str">
        <f>"2150"</f>
        <v>2150</v>
      </c>
      <c r="F69" t="str">
        <f>_xll.GL("Cell","AccountName",,,,,$C$6,$E69,$C$8)</f>
        <v>Taxable Benefits Payable--Corporate</v>
      </c>
      <c r="G69" s="2">
        <f>_xll.GL("Cell","Balance",,,$C$4,,G$9,$E69,$C$8,,,,,,,,,,,,,$C$5)</f>
        <v>-146157.5</v>
      </c>
      <c r="H69" s="2">
        <f>_xll.GL("Cell","Balance",,,$C$4,,H$9,$E69,$C$8,,,,,,,,,,,,,$C$5)</f>
        <v>0</v>
      </c>
      <c r="I69" s="2">
        <f>_xll.GL("Cell","Balance",,,$C$4,,I$9,$E69,$C$8,,,,,,,,,,,,,$C$5)</f>
        <v>0</v>
      </c>
      <c r="J69" s="2">
        <f>_xll.GL("Cell","Balance",,,$C$4,,J$9,$E69,$C$8,,,,,,,,,,,,,$C$5)</f>
        <v>0</v>
      </c>
      <c r="K69" s="2">
        <f>_xll.GL("Cell","Balance",,,$C$4,,K$9,$E69,$C$8,,,,,,,,,,,,,$C$5)</f>
        <v>0</v>
      </c>
      <c r="L69" s="2">
        <f>_xll.GL("Cell","Balance",,,$C$4,,L$9,$E69,$C$8,,,,,,,,,,,,,$C$5)</f>
        <v>0</v>
      </c>
      <c r="M69" s="2">
        <f>_xll.GL("Cell","Balance",,,$C$4,,M$9,$E69,$C$8,,,,,,,,,,,,,$C$5)</f>
        <v>0</v>
      </c>
    </row>
    <row r="70" spans="1:13" x14ac:dyDescent="0.35">
      <c r="A70" t="s">
        <v>22</v>
      </c>
      <c r="B70" t="str">
        <f t="shared" si="1"/>
        <v>Show</v>
      </c>
      <c r="E70" t="str">
        <f>"2161"</f>
        <v>2161</v>
      </c>
      <c r="F70" t="str">
        <f>_xll.GL("Cell","AccountName",,,,,$C$6,$E70,$C$8)</f>
        <v>IL State Withholding Payable--Corporate</v>
      </c>
      <c r="G70" s="2">
        <f>_xll.GL("Cell","Balance",,,$C$4,,G$9,$E70,$C$8,,,,,,,,,,,,,$C$5)</f>
        <v>-99247.59</v>
      </c>
      <c r="H70" s="2">
        <f>_xll.GL("Cell","Balance",,,$C$4,,H$9,$E70,$C$8,,,,,,,,,,,,,$C$5)</f>
        <v>0</v>
      </c>
      <c r="I70" s="2">
        <f>_xll.GL("Cell","Balance",,,$C$4,,I$9,$E70,$C$8,,,,,,,,,,,,,$C$5)</f>
        <v>0</v>
      </c>
      <c r="J70" s="2">
        <f>_xll.GL("Cell","Balance",,,$C$4,,J$9,$E70,$C$8,,,,,,,,,,,,,$C$5)</f>
        <v>0</v>
      </c>
      <c r="K70" s="2">
        <f>_xll.GL("Cell","Balance",,,$C$4,,K$9,$E70,$C$8,,,,,,,,,,,,,$C$5)</f>
        <v>0</v>
      </c>
      <c r="L70" s="2">
        <f>_xll.GL("Cell","Balance",,,$C$4,,L$9,$E70,$C$8,,,,,,,,,,,,,$C$5)</f>
        <v>0</v>
      </c>
      <c r="M70" s="2">
        <f>_xll.GL("Cell","Balance",,,$C$4,,M$9,$E70,$C$8,,,,,,,,,,,,,$C$5)</f>
        <v>0</v>
      </c>
    </row>
    <row r="71" spans="1:13" hidden="1" x14ac:dyDescent="0.35">
      <c r="A71" t="s">
        <v>22</v>
      </c>
      <c r="B71" t="str">
        <f t="shared" si="1"/>
        <v>Hide</v>
      </c>
      <c r="E71" t="str">
        <f>"2162"</f>
        <v>2162</v>
      </c>
      <c r="F71" t="str">
        <f>_xll.GL("Cell","AccountName",,,,,$C$6,$E71,$C$8)</f>
        <v>NE State Witholding Payable--Corporate</v>
      </c>
      <c r="G71" s="2">
        <f>_xll.GL("Cell","Balance",,,$C$4,,G$9,$E71,$C$8,,,,,,,,,,,,,$C$5)</f>
        <v>0</v>
      </c>
      <c r="H71" s="2">
        <f>_xll.GL("Cell","Balance",,,$C$4,,H$9,$E71,$C$8,,,,,,,,,,,,,$C$5)</f>
        <v>0</v>
      </c>
      <c r="I71" s="2">
        <f>_xll.GL("Cell","Balance",,,$C$4,,I$9,$E71,$C$8,,,,,,,,,,,,,$C$5)</f>
        <v>0</v>
      </c>
      <c r="J71" s="2">
        <f>_xll.GL("Cell","Balance",,,$C$4,,J$9,$E71,$C$8,,,,,,,,,,,,,$C$5)</f>
        <v>0</v>
      </c>
      <c r="K71" s="2">
        <f>_xll.GL("Cell","Balance",,,$C$4,,K$9,$E71,$C$8,,,,,,,,,,,,,$C$5)</f>
        <v>0</v>
      </c>
      <c r="L71" s="2">
        <f>_xll.GL("Cell","Balance",,,$C$4,,L$9,$E71,$C$8,,,,,,,,,,,,,$C$5)</f>
        <v>0</v>
      </c>
      <c r="M71" s="2">
        <f>_xll.GL("Cell","Balance",,,$C$4,,M$9,$E71,$C$8,,,,,,,,,,,,,$C$5)</f>
        <v>0</v>
      </c>
    </row>
    <row r="72" spans="1:13" hidden="1" x14ac:dyDescent="0.35">
      <c r="A72" t="s">
        <v>22</v>
      </c>
      <c r="B72" t="str">
        <f t="shared" si="1"/>
        <v>Hide</v>
      </c>
      <c r="E72" t="str">
        <f>"2163"</f>
        <v>2163</v>
      </c>
      <c r="F72" t="str">
        <f>_xll.GL("Cell","AccountName",,,,,$C$6,$E72,$C$8)</f>
        <v>IN State Witholding Payable--Corporate</v>
      </c>
      <c r="G72" s="2">
        <f>_xll.GL("Cell","Balance",,,$C$4,,G$9,$E72,$C$8,,,,,,,,,,,,,$C$5)</f>
        <v>0</v>
      </c>
      <c r="H72" s="2">
        <f>_xll.GL("Cell","Balance",,,$C$4,,H$9,$E72,$C$8,,,,,,,,,,,,,$C$5)</f>
        <v>0</v>
      </c>
      <c r="I72" s="2">
        <f>_xll.GL("Cell","Balance",,,$C$4,,I$9,$E72,$C$8,,,,,,,,,,,,,$C$5)</f>
        <v>0</v>
      </c>
      <c r="J72" s="2">
        <f>_xll.GL("Cell","Balance",,,$C$4,,J$9,$E72,$C$8,,,,,,,,,,,,,$C$5)</f>
        <v>0</v>
      </c>
      <c r="K72" s="2">
        <f>_xll.GL("Cell","Balance",,,$C$4,,K$9,$E72,$C$8,,,,,,,,,,,,,$C$5)</f>
        <v>0</v>
      </c>
      <c r="L72" s="2">
        <f>_xll.GL("Cell","Balance",,,$C$4,,L$9,$E72,$C$8,,,,,,,,,,,,,$C$5)</f>
        <v>0</v>
      </c>
      <c r="M72" s="2">
        <f>_xll.GL("Cell","Balance",,,$C$4,,M$9,$E72,$C$8,,,,,,,,,,,,,$C$5)</f>
        <v>0</v>
      </c>
    </row>
    <row r="73" spans="1:13" x14ac:dyDescent="0.35">
      <c r="A73" t="s">
        <v>22</v>
      </c>
      <c r="B73" t="str">
        <f t="shared" si="1"/>
        <v>Show</v>
      </c>
      <c r="E73" t="str">
        <f>"2164"</f>
        <v>2164</v>
      </c>
      <c r="F73" t="str">
        <f>_xll.GL("Cell","AccountName",,,,,$C$6,$E73,$C$8)</f>
        <v>MN State Withholding Payable--Corporate</v>
      </c>
      <c r="G73" s="2">
        <f>_xll.GL("Cell","Balance",,,$C$4,,G$9,$E73,$C$8,,,,,,,,,,,,,$C$5)</f>
        <v>-410.52</v>
      </c>
      <c r="H73" s="2">
        <f>_xll.GL("Cell","Balance",,,$C$4,,H$9,$E73,$C$8,,,,,,,,,,,,,$C$5)</f>
        <v>0</v>
      </c>
      <c r="I73" s="2">
        <f>_xll.GL("Cell","Balance",,,$C$4,,I$9,$E73,$C$8,,,,,,,,,,,,,$C$5)</f>
        <v>0</v>
      </c>
      <c r="J73" s="2">
        <f>_xll.GL("Cell","Balance",,,$C$4,,J$9,$E73,$C$8,,,,,,,,,,,,,$C$5)</f>
        <v>0</v>
      </c>
      <c r="K73" s="2">
        <f>_xll.GL("Cell","Balance",,,$C$4,,K$9,$E73,$C$8,,,,,,,,,,,,,$C$5)</f>
        <v>0</v>
      </c>
      <c r="L73" s="2">
        <f>_xll.GL("Cell","Balance",,,$C$4,,L$9,$E73,$C$8,,,,,,,,,,,,,$C$5)</f>
        <v>0</v>
      </c>
      <c r="M73" s="2">
        <f>_xll.GL("Cell","Balance",,,$C$4,,M$9,$E73,$C$8,,,,,,,,,,,,,$C$5)</f>
        <v>0</v>
      </c>
    </row>
    <row r="74" spans="1:13" hidden="1" x14ac:dyDescent="0.35">
      <c r="A74" t="s">
        <v>22</v>
      </c>
      <c r="B74" t="str">
        <f t="shared" si="1"/>
        <v>Hide</v>
      </c>
      <c r="E74" t="str">
        <f>"2165"</f>
        <v>2165</v>
      </c>
      <c r="F74" t="str">
        <f>_xll.GL("Cell","AccountName",,,,,$C$6,$E74,$C$8)</f>
        <v>MO State Withholding Payable--Corporate</v>
      </c>
      <c r="G74" s="2">
        <f>_xll.GL("Cell","Balance",,,$C$4,,G$9,$E74,$C$8,,,,,,,,,,,,,$C$5)</f>
        <v>0</v>
      </c>
      <c r="H74" s="2">
        <f>_xll.GL("Cell","Balance",,,$C$4,,H$9,$E74,$C$8,,,,,,,,,,,,,$C$5)</f>
        <v>0</v>
      </c>
      <c r="I74" s="2">
        <f>_xll.GL("Cell","Balance",,,$C$4,,I$9,$E74,$C$8,,,,,,,,,,,,,$C$5)</f>
        <v>0</v>
      </c>
      <c r="J74" s="2">
        <f>_xll.GL("Cell","Balance",,,$C$4,,J$9,$E74,$C$8,,,,,,,,,,,,,$C$5)</f>
        <v>0</v>
      </c>
      <c r="K74" s="2">
        <f>_xll.GL("Cell","Balance",,,$C$4,,K$9,$E74,$C$8,,,,,,,,,,,,,$C$5)</f>
        <v>0</v>
      </c>
      <c r="L74" s="2">
        <f>_xll.GL("Cell","Balance",,,$C$4,,L$9,$E74,$C$8,,,,,,,,,,,,,$C$5)</f>
        <v>0</v>
      </c>
      <c r="M74" s="2">
        <f>_xll.GL("Cell","Balance",,,$C$4,,M$9,$E74,$C$8,,,,,,,,,,,,,$C$5)</f>
        <v>0</v>
      </c>
    </row>
    <row r="75" spans="1:13" hidden="1" x14ac:dyDescent="0.35">
      <c r="A75" t="s">
        <v>22</v>
      </c>
      <c r="B75" t="str">
        <f t="shared" si="1"/>
        <v>Hide</v>
      </c>
      <c r="E75" t="str">
        <f>"2166"</f>
        <v>2166</v>
      </c>
      <c r="F75" t="str">
        <f>_xll.GL("Cell","AccountName",,,,,$C$6,$E75,$C$8)</f>
        <v>Bloomington City Withholding Tax Payable--Corporat</v>
      </c>
      <c r="G75" s="2">
        <f>_xll.GL("Cell","Balance",,,$C$4,,G$9,$E75,$C$8,,,,,,,,,,,,,$C$5)</f>
        <v>0</v>
      </c>
      <c r="H75" s="2">
        <f>_xll.GL("Cell","Balance",,,$C$4,,H$9,$E75,$C$8,,,,,,,,,,,,,$C$5)</f>
        <v>0</v>
      </c>
      <c r="I75" s="2">
        <f>_xll.GL("Cell","Balance",,,$C$4,,I$9,$E75,$C$8,,,,,,,,,,,,,$C$5)</f>
        <v>0</v>
      </c>
      <c r="J75" s="2">
        <f>_xll.GL("Cell","Balance",,,$C$4,,J$9,$E75,$C$8,,,,,,,,,,,,,$C$5)</f>
        <v>0</v>
      </c>
      <c r="K75" s="2">
        <f>_xll.GL("Cell","Balance",,,$C$4,,K$9,$E75,$C$8,,,,,,,,,,,,,$C$5)</f>
        <v>0</v>
      </c>
      <c r="L75" s="2">
        <f>_xll.GL("Cell","Balance",,,$C$4,,L$9,$E75,$C$8,,,,,,,,,,,,,$C$5)</f>
        <v>0</v>
      </c>
      <c r="M75" s="2">
        <f>_xll.GL("Cell","Balance",,,$C$4,,M$9,$E75,$C$8,,,,,,,,,,,,,$C$5)</f>
        <v>0</v>
      </c>
    </row>
    <row r="76" spans="1:13" x14ac:dyDescent="0.35">
      <c r="A76" t="s">
        <v>22</v>
      </c>
      <c r="B76" t="str">
        <f t="shared" si="1"/>
        <v>Show</v>
      </c>
      <c r="E76" t="str">
        <f>"2170"</f>
        <v>2170</v>
      </c>
      <c r="F76" t="str">
        <f>_xll.GL("Cell","AccountName",,,,,$C$6,$E76,$C$8)</f>
        <v>Federal Withholding Payable--Corporate</v>
      </c>
      <c r="G76" s="2">
        <f>_xll.GL("Cell","Balance",,,$C$4,,G$9,$E76,$C$8,,,,,,,,,,,,,$C$5)</f>
        <v>-861628.89</v>
      </c>
      <c r="H76" s="2">
        <f>_xll.GL("Cell","Balance",,,$C$4,,H$9,$E76,$C$8,,,,,,,,,,,,,$C$5)</f>
        <v>0</v>
      </c>
      <c r="I76" s="2">
        <f>_xll.GL("Cell","Balance",,,$C$4,,I$9,$E76,$C$8,,,,,,,,,,,,,$C$5)</f>
        <v>0</v>
      </c>
      <c r="J76" s="2">
        <f>_xll.GL("Cell","Balance",,,$C$4,,J$9,$E76,$C$8,,,,,,,,,,,,,$C$5)</f>
        <v>0</v>
      </c>
      <c r="K76" s="2">
        <f>_xll.GL("Cell","Balance",,,$C$4,,K$9,$E76,$C$8,,,,,,,,,,,,,$C$5)</f>
        <v>0</v>
      </c>
      <c r="L76" s="2">
        <f>_xll.GL("Cell","Balance",,,$C$4,,L$9,$E76,$C$8,,,,,,,,,,,,,$C$5)</f>
        <v>0</v>
      </c>
      <c r="M76" s="2">
        <f>_xll.GL("Cell","Balance",,,$C$4,,M$9,$E76,$C$8,,,,,,,,,,,,,$C$5)</f>
        <v>0</v>
      </c>
    </row>
    <row r="77" spans="1:13" hidden="1" x14ac:dyDescent="0.35">
      <c r="A77" t="s">
        <v>22</v>
      </c>
      <c r="B77" t="str">
        <f t="shared" ref="B77:B140" si="2">IF(ABS(SUMIF(G77:N77,"&gt;0"))+ABS(SUMIF(G77:N77,"&lt;0"))=0,"Hide","Show")</f>
        <v>Hide</v>
      </c>
      <c r="E77" t="str">
        <f>"2175"</f>
        <v>2175</v>
      </c>
      <c r="F77" t="str">
        <f>_xll.GL("Cell","AccountName",,,,,$C$6,$E77,$C$8)</f>
        <v>FICA Payable--Corporate</v>
      </c>
      <c r="G77" s="2">
        <f>_xll.GL("Cell","Balance",,,$C$4,,G$9,$E77,$C$8,,,,,,,,,,,,,$C$5)</f>
        <v>0</v>
      </c>
      <c r="H77" s="2">
        <f>_xll.GL("Cell","Balance",,,$C$4,,H$9,$E77,$C$8,,,,,,,,,,,,,$C$5)</f>
        <v>0</v>
      </c>
      <c r="I77" s="2">
        <f>_xll.GL("Cell","Balance",,,$C$4,,I$9,$E77,$C$8,,,,,,,,,,,,,$C$5)</f>
        <v>0</v>
      </c>
      <c r="J77" s="2">
        <f>_xll.GL("Cell","Balance",,,$C$4,,J$9,$E77,$C$8,,,,,,,,,,,,,$C$5)</f>
        <v>0</v>
      </c>
      <c r="K77" s="2">
        <f>_xll.GL("Cell","Balance",,,$C$4,,K$9,$E77,$C$8,,,,,,,,,,,,,$C$5)</f>
        <v>0</v>
      </c>
      <c r="L77" s="2">
        <f>_xll.GL("Cell","Balance",,,$C$4,,L$9,$E77,$C$8,,,,,,,,,,,,,$C$5)</f>
        <v>0</v>
      </c>
      <c r="M77" s="2">
        <f>_xll.GL("Cell","Balance",,,$C$4,,M$9,$E77,$C$8,,,,,,,,,,,,,$C$5)</f>
        <v>0</v>
      </c>
    </row>
    <row r="78" spans="1:13" hidden="1" x14ac:dyDescent="0.35">
      <c r="A78" t="s">
        <v>22</v>
      </c>
      <c r="B78" t="str">
        <f t="shared" si="2"/>
        <v>Hide</v>
      </c>
      <c r="E78" t="str">
        <f>"2180"</f>
        <v>2180</v>
      </c>
      <c r="F78" t="str">
        <f>_xll.GL("Cell","AccountName",,,,,$C$6,$E78,$C$8)</f>
        <v>FUTA Payable--Corporate</v>
      </c>
      <c r="G78" s="2">
        <f>_xll.GL("Cell","Balance",,,$C$4,,G$9,$E78,$C$8,,,,,,,,,,,,,$C$5)</f>
        <v>0</v>
      </c>
      <c r="H78" s="2">
        <f>_xll.GL("Cell","Balance",,,$C$4,,H$9,$E78,$C$8,,,,,,,,,,,,,$C$5)</f>
        <v>0</v>
      </c>
      <c r="I78" s="2">
        <f>_xll.GL("Cell","Balance",,,$C$4,,I$9,$E78,$C$8,,,,,,,,,,,,,$C$5)</f>
        <v>0</v>
      </c>
      <c r="J78" s="2">
        <f>_xll.GL("Cell","Balance",,,$C$4,,J$9,$E78,$C$8,,,,,,,,,,,,,$C$5)</f>
        <v>0</v>
      </c>
      <c r="K78" s="2">
        <f>_xll.GL("Cell","Balance",,,$C$4,,K$9,$E78,$C$8,,,,,,,,,,,,,$C$5)</f>
        <v>0</v>
      </c>
      <c r="L78" s="2">
        <f>_xll.GL("Cell","Balance",,,$C$4,,L$9,$E78,$C$8,,,,,,,,,,,,,$C$5)</f>
        <v>0</v>
      </c>
      <c r="M78" s="2">
        <f>_xll.GL("Cell","Balance",,,$C$4,,M$9,$E78,$C$8,,,,,,,,,,,,,$C$5)</f>
        <v>0</v>
      </c>
    </row>
    <row r="79" spans="1:13" hidden="1" x14ac:dyDescent="0.35">
      <c r="A79" t="s">
        <v>22</v>
      </c>
      <c r="B79" t="str">
        <f t="shared" si="2"/>
        <v>Hide</v>
      </c>
      <c r="E79" t="str">
        <f>"2191"</f>
        <v>2191</v>
      </c>
      <c r="F79" t="str">
        <f>_xll.GL("Cell","AccountName",,,,,$C$6,$E79,$C$8)</f>
        <v>IL State SUTA Payable--Corporate</v>
      </c>
      <c r="G79" s="2">
        <f>_xll.GL("Cell","Balance",,,$C$4,,G$9,$E79,$C$8,,,,,,,,,,,,,$C$5)</f>
        <v>0</v>
      </c>
      <c r="H79" s="2">
        <f>_xll.GL("Cell","Balance",,,$C$4,,H$9,$E79,$C$8,,,,,,,,,,,,,$C$5)</f>
        <v>0</v>
      </c>
      <c r="I79" s="2">
        <f>_xll.GL("Cell","Balance",,,$C$4,,I$9,$E79,$C$8,,,,,,,,,,,,,$C$5)</f>
        <v>0</v>
      </c>
      <c r="J79" s="2">
        <f>_xll.GL("Cell","Balance",,,$C$4,,J$9,$E79,$C$8,,,,,,,,,,,,,$C$5)</f>
        <v>0</v>
      </c>
      <c r="K79" s="2">
        <f>_xll.GL("Cell","Balance",,,$C$4,,K$9,$E79,$C$8,,,,,,,,,,,,,$C$5)</f>
        <v>0</v>
      </c>
      <c r="L79" s="2">
        <f>_xll.GL("Cell","Balance",,,$C$4,,L$9,$E79,$C$8,,,,,,,,,,,,,$C$5)</f>
        <v>0</v>
      </c>
      <c r="M79" s="2">
        <f>_xll.GL("Cell","Balance",,,$C$4,,M$9,$E79,$C$8,,,,,,,,,,,,,$C$5)</f>
        <v>0</v>
      </c>
    </row>
    <row r="80" spans="1:13" hidden="1" x14ac:dyDescent="0.35">
      <c r="A80" t="s">
        <v>22</v>
      </c>
      <c r="B80" t="str">
        <f t="shared" si="2"/>
        <v>Hide</v>
      </c>
      <c r="E80" t="str">
        <f>"2192"</f>
        <v>2192</v>
      </c>
      <c r="F80" t="str">
        <f>_xll.GL("Cell","AccountName",,,,,$C$6,$E80,$C$8)</f>
        <v>NE State SUTA Payable--Corporate</v>
      </c>
      <c r="G80" s="2">
        <f>_xll.GL("Cell","Balance",,,$C$4,,G$9,$E80,$C$8,,,,,,,,,,,,,$C$5)</f>
        <v>0</v>
      </c>
      <c r="H80" s="2">
        <f>_xll.GL("Cell","Balance",,,$C$4,,H$9,$E80,$C$8,,,,,,,,,,,,,$C$5)</f>
        <v>0</v>
      </c>
      <c r="I80" s="2">
        <f>_xll.GL("Cell","Balance",,,$C$4,,I$9,$E80,$C$8,,,,,,,,,,,,,$C$5)</f>
        <v>0</v>
      </c>
      <c r="J80" s="2">
        <f>_xll.GL("Cell","Balance",,,$C$4,,J$9,$E80,$C$8,,,,,,,,,,,,,$C$5)</f>
        <v>0</v>
      </c>
      <c r="K80" s="2">
        <f>_xll.GL("Cell","Balance",,,$C$4,,K$9,$E80,$C$8,,,,,,,,,,,,,$C$5)</f>
        <v>0</v>
      </c>
      <c r="L80" s="2">
        <f>_xll.GL("Cell","Balance",,,$C$4,,L$9,$E80,$C$8,,,,,,,,,,,,,$C$5)</f>
        <v>0</v>
      </c>
      <c r="M80" s="2">
        <f>_xll.GL("Cell","Balance",,,$C$4,,M$9,$E80,$C$8,,,,,,,,,,,,,$C$5)</f>
        <v>0</v>
      </c>
    </row>
    <row r="81" spans="1:13" hidden="1" x14ac:dyDescent="0.35">
      <c r="A81" t="s">
        <v>22</v>
      </c>
      <c r="B81" t="str">
        <f t="shared" si="2"/>
        <v>Hide</v>
      </c>
      <c r="E81" t="str">
        <f>"2193"</f>
        <v>2193</v>
      </c>
      <c r="F81" t="str">
        <f>_xll.GL("Cell","AccountName",,,,,$C$6,$E81,$C$8)</f>
        <v>IN State SUTA Payable--Corporate</v>
      </c>
      <c r="G81" s="2">
        <f>_xll.GL("Cell","Balance",,,$C$4,,G$9,$E81,$C$8,,,,,,,,,,,,,$C$5)</f>
        <v>0</v>
      </c>
      <c r="H81" s="2">
        <f>_xll.GL("Cell","Balance",,,$C$4,,H$9,$E81,$C$8,,,,,,,,,,,,,$C$5)</f>
        <v>0</v>
      </c>
      <c r="I81" s="2">
        <f>_xll.GL("Cell","Balance",,,$C$4,,I$9,$E81,$C$8,,,,,,,,,,,,,$C$5)</f>
        <v>0</v>
      </c>
      <c r="J81" s="2">
        <f>_xll.GL("Cell","Balance",,,$C$4,,J$9,$E81,$C$8,,,,,,,,,,,,,$C$5)</f>
        <v>0</v>
      </c>
      <c r="K81" s="2">
        <f>_xll.GL("Cell","Balance",,,$C$4,,K$9,$E81,$C$8,,,,,,,,,,,,,$C$5)</f>
        <v>0</v>
      </c>
      <c r="L81" s="2">
        <f>_xll.GL("Cell","Balance",,,$C$4,,L$9,$E81,$C$8,,,,,,,,,,,,,$C$5)</f>
        <v>0</v>
      </c>
      <c r="M81" s="2">
        <f>_xll.GL("Cell","Balance",,,$C$4,,M$9,$E81,$C$8,,,,,,,,,,,,,$C$5)</f>
        <v>0</v>
      </c>
    </row>
    <row r="82" spans="1:13" hidden="1" x14ac:dyDescent="0.35">
      <c r="A82" t="s">
        <v>22</v>
      </c>
      <c r="B82" t="str">
        <f t="shared" si="2"/>
        <v>Hide</v>
      </c>
      <c r="E82" t="str">
        <f>"2194"</f>
        <v>2194</v>
      </c>
      <c r="F82" t="str">
        <f>_xll.GL("Cell","AccountName",,,,,$C$6,$E82,$C$8)</f>
        <v>MN State SUTA Payable--Corporate</v>
      </c>
      <c r="G82" s="2">
        <f>_xll.GL("Cell","Balance",,,$C$4,,G$9,$E82,$C$8,,,,,,,,,,,,,$C$5)</f>
        <v>0</v>
      </c>
      <c r="H82" s="2">
        <f>_xll.GL("Cell","Balance",,,$C$4,,H$9,$E82,$C$8,,,,,,,,,,,,,$C$5)</f>
        <v>0</v>
      </c>
      <c r="I82" s="2">
        <f>_xll.GL("Cell","Balance",,,$C$4,,I$9,$E82,$C$8,,,,,,,,,,,,,$C$5)</f>
        <v>0</v>
      </c>
      <c r="J82" s="2">
        <f>_xll.GL("Cell","Balance",,,$C$4,,J$9,$E82,$C$8,,,,,,,,,,,,,$C$5)</f>
        <v>0</v>
      </c>
      <c r="K82" s="2">
        <f>_xll.GL("Cell","Balance",,,$C$4,,K$9,$E82,$C$8,,,,,,,,,,,,,$C$5)</f>
        <v>0</v>
      </c>
      <c r="L82" s="2">
        <f>_xll.GL("Cell","Balance",,,$C$4,,L$9,$E82,$C$8,,,,,,,,,,,,,$C$5)</f>
        <v>0</v>
      </c>
      <c r="M82" s="2">
        <f>_xll.GL("Cell","Balance",,,$C$4,,M$9,$E82,$C$8,,,,,,,,,,,,,$C$5)</f>
        <v>0</v>
      </c>
    </row>
    <row r="83" spans="1:13" hidden="1" x14ac:dyDescent="0.35">
      <c r="A83" t="s">
        <v>22</v>
      </c>
      <c r="B83" t="str">
        <f t="shared" si="2"/>
        <v>Hide</v>
      </c>
      <c r="E83" t="str">
        <f>"2195"</f>
        <v>2195</v>
      </c>
      <c r="F83" t="str">
        <f>_xll.GL("Cell","AccountName",,,,,$C$6,$E83,$C$8)</f>
        <v>MO State SUTA Payable--Corporate</v>
      </c>
      <c r="G83" s="2">
        <f>_xll.GL("Cell","Balance",,,$C$4,,G$9,$E83,$C$8,,,,,,,,,,,,,$C$5)</f>
        <v>0</v>
      </c>
      <c r="H83" s="2">
        <f>_xll.GL("Cell","Balance",,,$C$4,,H$9,$E83,$C$8,,,,,,,,,,,,,$C$5)</f>
        <v>0</v>
      </c>
      <c r="I83" s="2">
        <f>_xll.GL("Cell","Balance",,,$C$4,,I$9,$E83,$C$8,,,,,,,,,,,,,$C$5)</f>
        <v>0</v>
      </c>
      <c r="J83" s="2">
        <f>_xll.GL("Cell","Balance",,,$C$4,,J$9,$E83,$C$8,,,,,,,,,,,,,$C$5)</f>
        <v>0</v>
      </c>
      <c r="K83" s="2">
        <f>_xll.GL("Cell","Balance",,,$C$4,,K$9,$E83,$C$8,,,,,,,,,,,,,$C$5)</f>
        <v>0</v>
      </c>
      <c r="L83" s="2">
        <f>_xll.GL("Cell","Balance",,,$C$4,,L$9,$E83,$C$8,,,,,,,,,,,,,$C$5)</f>
        <v>0</v>
      </c>
      <c r="M83" s="2">
        <f>_xll.GL("Cell","Balance",,,$C$4,,M$9,$E83,$C$8,,,,,,,,,,,,,$C$5)</f>
        <v>0</v>
      </c>
    </row>
    <row r="84" spans="1:13" x14ac:dyDescent="0.35">
      <c r="A84" t="s">
        <v>22</v>
      </c>
      <c r="B84" t="str">
        <f t="shared" si="2"/>
        <v>Show</v>
      </c>
      <c r="E84" t="str">
        <f>"2200"</f>
        <v>2200</v>
      </c>
      <c r="F84" t="str">
        <f>_xll.GL("Cell","AccountName",,,,,$C$6,$E84,$C$8)</f>
        <v>Payroll Deductions Payable--Corporate</v>
      </c>
      <c r="G84" s="2">
        <f>_xll.GL("Cell","Balance",,,$C$4,,G$9,$E84,$C$8,,,,,,,,,,,,,$C$5)</f>
        <v>-191685.65</v>
      </c>
      <c r="H84" s="2">
        <f>_xll.GL("Cell","Balance",,,$C$4,,H$9,$E84,$C$8,,,,,,,,,,,,,$C$5)</f>
        <v>0</v>
      </c>
      <c r="I84" s="2">
        <f>_xll.GL("Cell","Balance",,,$C$4,,I$9,$E84,$C$8,,,,,,,,,,,,,$C$5)</f>
        <v>0</v>
      </c>
      <c r="J84" s="2">
        <f>_xll.GL("Cell","Balance",,,$C$4,,J$9,$E84,$C$8,,,,,,,,,,,,,$C$5)</f>
        <v>0</v>
      </c>
      <c r="K84" s="2">
        <f>_xll.GL("Cell","Balance",,,$C$4,,K$9,$E84,$C$8,,,,,,,,,,,,,$C$5)</f>
        <v>0</v>
      </c>
      <c r="L84" s="2">
        <f>_xll.GL("Cell","Balance",,,$C$4,,L$9,$E84,$C$8,,,,,,,,,,,,,$C$5)</f>
        <v>0</v>
      </c>
      <c r="M84" s="2">
        <f>_xll.GL("Cell","Balance",,,$C$4,,M$9,$E84,$C$8,,,,,,,,,,,,,$C$5)</f>
        <v>0</v>
      </c>
    </row>
    <row r="85" spans="1:13" hidden="1" x14ac:dyDescent="0.35">
      <c r="A85" t="s">
        <v>22</v>
      </c>
      <c r="B85" t="str">
        <f t="shared" si="2"/>
        <v>Hide</v>
      </c>
      <c r="E85" t="str">
        <f>"2210"</f>
        <v>2210</v>
      </c>
      <c r="F85" t="str">
        <f>_xll.GL("Cell","AccountName",,,,,$C$6,$E85,$C$8)</f>
        <v>401(k) Payable--Corporate</v>
      </c>
      <c r="G85" s="2">
        <f>_xll.GL("Cell","Balance",,,$C$4,,G$9,$E85,$C$8,,,,,,,,,,,,,$C$5)</f>
        <v>0</v>
      </c>
      <c r="H85" s="2">
        <f>_xll.GL("Cell","Balance",,,$C$4,,H$9,$E85,$C$8,,,,,,,,,,,,,$C$5)</f>
        <v>0</v>
      </c>
      <c r="I85" s="2">
        <f>_xll.GL("Cell","Balance",,,$C$4,,I$9,$E85,$C$8,,,,,,,,,,,,,$C$5)</f>
        <v>0</v>
      </c>
      <c r="J85" s="2">
        <f>_xll.GL("Cell","Balance",,,$C$4,,J$9,$E85,$C$8,,,,,,,,,,,,,$C$5)</f>
        <v>0</v>
      </c>
      <c r="K85" s="2">
        <f>_xll.GL("Cell","Balance",,,$C$4,,K$9,$E85,$C$8,,,,,,,,,,,,,$C$5)</f>
        <v>0</v>
      </c>
      <c r="L85" s="2">
        <f>_xll.GL("Cell","Balance",,,$C$4,,L$9,$E85,$C$8,,,,,,,,,,,,,$C$5)</f>
        <v>0</v>
      </c>
      <c r="M85" s="2">
        <f>_xll.GL("Cell","Balance",,,$C$4,,M$9,$E85,$C$8,,,,,,,,,,,,,$C$5)</f>
        <v>0</v>
      </c>
    </row>
    <row r="86" spans="1:13" hidden="1" x14ac:dyDescent="0.35">
      <c r="A86" t="s">
        <v>22</v>
      </c>
      <c r="B86" t="str">
        <f t="shared" si="2"/>
        <v>Hide</v>
      </c>
      <c r="E86" t="str">
        <f>"2220"</f>
        <v>2220</v>
      </c>
      <c r="F86" t="str">
        <f>_xll.GL("Cell","AccountName",,,,,$C$6,$E86,$C$8)</f>
        <v>Insurance Premiums Payable--Corporate</v>
      </c>
      <c r="G86" s="2">
        <f>_xll.GL("Cell","Balance",,,$C$4,,G$9,$E86,$C$8,,,,,,,,,,,,,$C$5)</f>
        <v>0</v>
      </c>
      <c r="H86" s="2">
        <f>_xll.GL("Cell","Balance",,,$C$4,,H$9,$E86,$C$8,,,,,,,,,,,,,$C$5)</f>
        <v>0</v>
      </c>
      <c r="I86" s="2">
        <f>_xll.GL("Cell","Balance",,,$C$4,,I$9,$E86,$C$8,,,,,,,,,,,,,$C$5)</f>
        <v>0</v>
      </c>
      <c r="J86" s="2">
        <f>_xll.GL("Cell","Balance",,,$C$4,,J$9,$E86,$C$8,,,,,,,,,,,,,$C$5)</f>
        <v>0</v>
      </c>
      <c r="K86" s="2">
        <f>_xll.GL("Cell","Balance",,,$C$4,,K$9,$E86,$C$8,,,,,,,,,,,,,$C$5)</f>
        <v>0</v>
      </c>
      <c r="L86" s="2">
        <f>_xll.GL("Cell","Balance",,,$C$4,,L$9,$E86,$C$8,,,,,,,,,,,,,$C$5)</f>
        <v>0</v>
      </c>
      <c r="M86" s="2">
        <f>_xll.GL("Cell","Balance",,,$C$4,,M$9,$E86,$C$8,,,,,,,,,,,,,$C$5)</f>
        <v>0</v>
      </c>
    </row>
    <row r="87" spans="1:13" x14ac:dyDescent="0.35">
      <c r="A87" t="s">
        <v>22</v>
      </c>
      <c r="B87" t="str">
        <f t="shared" si="2"/>
        <v>Show</v>
      </c>
      <c r="E87" t="str">
        <f>"2230"</f>
        <v>2230</v>
      </c>
      <c r="F87" t="str">
        <f>_xll.GL("Cell","AccountName",,,,,$C$6,$E87,$C$8)</f>
        <v>Medical Reimbursement Payable--Corporate</v>
      </c>
      <c r="G87" s="2">
        <f>_xll.GL("Cell","Balance",,,$C$4,,G$9,$E87,$C$8,,,,,,,,,,,,,$C$5)</f>
        <v>1458.48</v>
      </c>
      <c r="H87" s="2">
        <f>_xll.GL("Cell","Balance",,,$C$4,,H$9,$E87,$C$8,,,,,,,,,,,,,$C$5)</f>
        <v>0</v>
      </c>
      <c r="I87" s="2">
        <f>_xll.GL("Cell","Balance",,,$C$4,,I$9,$E87,$C$8,,,,,,,,,,,,,$C$5)</f>
        <v>0</v>
      </c>
      <c r="J87" s="2">
        <f>_xll.GL("Cell","Balance",,,$C$4,,J$9,$E87,$C$8,,,,,,,,,,,,,$C$5)</f>
        <v>0</v>
      </c>
      <c r="K87" s="2">
        <f>_xll.GL("Cell","Balance",,,$C$4,,K$9,$E87,$C$8,,,,,,,,,,,,,$C$5)</f>
        <v>0</v>
      </c>
      <c r="L87" s="2">
        <f>_xll.GL("Cell","Balance",,,$C$4,,L$9,$E87,$C$8,,,,,,,,,,,,,$C$5)</f>
        <v>0</v>
      </c>
      <c r="M87" s="2">
        <f>_xll.GL("Cell","Balance",,,$C$4,,M$9,$E87,$C$8,,,,,,,,,,,,,$C$5)</f>
        <v>0</v>
      </c>
    </row>
    <row r="88" spans="1:13" x14ac:dyDescent="0.35">
      <c r="A88" t="s">
        <v>22</v>
      </c>
      <c r="B88" t="str">
        <f t="shared" si="2"/>
        <v>Show</v>
      </c>
      <c r="E88" t="str">
        <f>"2240"</f>
        <v>2240</v>
      </c>
      <c r="F88" t="str">
        <f>_xll.GL("Cell","AccountName",,,,,$C$6,$E88,$C$8)</f>
        <v>Dependent Care Payable--Corporate</v>
      </c>
      <c r="G88" s="2">
        <f>_xll.GL("Cell","Balance",,,$C$4,,G$9,$E88,$C$8,,,,,,,,,,,,,$C$5)</f>
        <v>4340</v>
      </c>
      <c r="H88" s="2">
        <f>_xll.GL("Cell","Balance",,,$C$4,,H$9,$E88,$C$8,,,,,,,,,,,,,$C$5)</f>
        <v>0</v>
      </c>
      <c r="I88" s="2">
        <f>_xll.GL("Cell","Balance",,,$C$4,,I$9,$E88,$C$8,,,,,,,,,,,,,$C$5)</f>
        <v>0</v>
      </c>
      <c r="J88" s="2">
        <f>_xll.GL("Cell","Balance",,,$C$4,,J$9,$E88,$C$8,,,,,,,,,,,,,$C$5)</f>
        <v>0</v>
      </c>
      <c r="K88" s="2">
        <f>_xll.GL("Cell","Balance",,,$C$4,,K$9,$E88,$C$8,,,,,,,,,,,,,$C$5)</f>
        <v>0</v>
      </c>
      <c r="L88" s="2">
        <f>_xll.GL("Cell","Balance",,,$C$4,,L$9,$E88,$C$8,,,,,,,,,,,,,$C$5)</f>
        <v>0</v>
      </c>
      <c r="M88" s="2">
        <f>_xll.GL("Cell","Balance",,,$C$4,,M$9,$E88,$C$8,,,,,,,,,,,,,$C$5)</f>
        <v>0</v>
      </c>
    </row>
    <row r="89" spans="1:13" hidden="1" x14ac:dyDescent="0.35">
      <c r="A89" t="s">
        <v>22</v>
      </c>
      <c r="B89" t="str">
        <f t="shared" si="2"/>
        <v>Hide</v>
      </c>
      <c r="E89" t="str">
        <f>"2250"</f>
        <v>2250</v>
      </c>
      <c r="F89" t="str">
        <f>_xll.GL("Cell","AccountName",,,,,$C$6,$E89,$C$8)</f>
        <v>Employee Benefits Payable--Corporate</v>
      </c>
      <c r="G89" s="2">
        <f>_xll.GL("Cell","Balance",,,$C$4,,G$9,$E89,$C$8,,,,,,,,,,,,,$C$5)</f>
        <v>0</v>
      </c>
      <c r="H89" s="2">
        <f>_xll.GL("Cell","Balance",,,$C$4,,H$9,$E89,$C$8,,,,,,,,,,,,,$C$5)</f>
        <v>0</v>
      </c>
      <c r="I89" s="2">
        <f>_xll.GL("Cell","Balance",,,$C$4,,I$9,$E89,$C$8,,,,,,,,,,,,,$C$5)</f>
        <v>0</v>
      </c>
      <c r="J89" s="2">
        <f>_xll.GL("Cell","Balance",,,$C$4,,J$9,$E89,$C$8,,,,,,,,,,,,,$C$5)</f>
        <v>0</v>
      </c>
      <c r="K89" s="2">
        <f>_xll.GL("Cell","Balance",,,$C$4,,K$9,$E89,$C$8,,,,,,,,,,,,,$C$5)</f>
        <v>0</v>
      </c>
      <c r="L89" s="2">
        <f>_xll.GL("Cell","Balance",,,$C$4,,L$9,$E89,$C$8,,,,,,,,,,,,,$C$5)</f>
        <v>0</v>
      </c>
      <c r="M89" s="2">
        <f>_xll.GL("Cell","Balance",,,$C$4,,M$9,$E89,$C$8,,,,,,,,,,,,,$C$5)</f>
        <v>0</v>
      </c>
    </row>
    <row r="90" spans="1:13" hidden="1" x14ac:dyDescent="0.35">
      <c r="A90" t="s">
        <v>22</v>
      </c>
      <c r="B90" t="str">
        <f t="shared" si="2"/>
        <v>Hide</v>
      </c>
      <c r="E90" t="str">
        <f>"2260"</f>
        <v>2260</v>
      </c>
      <c r="F90" t="str">
        <f>_xll.GL("Cell","AccountName",,,,,$C$6,$E90,$C$8)</f>
        <v>Union Dues Payable - 1-Corporate</v>
      </c>
      <c r="G90" s="2">
        <f>_xll.GL("Cell","Balance",,,$C$4,,G$9,$E90,$C$8,,,,,,,,,,,,,$C$5)</f>
        <v>0</v>
      </c>
      <c r="H90" s="2">
        <f>_xll.GL("Cell","Balance",,,$C$4,,H$9,$E90,$C$8,,,,,,,,,,,,,$C$5)</f>
        <v>0</v>
      </c>
      <c r="I90" s="2">
        <f>_xll.GL("Cell","Balance",,,$C$4,,I$9,$E90,$C$8,,,,,,,,,,,,,$C$5)</f>
        <v>0</v>
      </c>
      <c r="J90" s="2">
        <f>_xll.GL("Cell","Balance",,,$C$4,,J$9,$E90,$C$8,,,,,,,,,,,,,$C$5)</f>
        <v>0</v>
      </c>
      <c r="K90" s="2">
        <f>_xll.GL("Cell","Balance",,,$C$4,,K$9,$E90,$C$8,,,,,,,,,,,,,$C$5)</f>
        <v>0</v>
      </c>
      <c r="L90" s="2">
        <f>_xll.GL("Cell","Balance",,,$C$4,,L$9,$E90,$C$8,,,,,,,,,,,,,$C$5)</f>
        <v>0</v>
      </c>
      <c r="M90" s="2">
        <f>_xll.GL("Cell","Balance",,,$C$4,,M$9,$E90,$C$8,,,,,,,,,,,,,$C$5)</f>
        <v>0</v>
      </c>
    </row>
    <row r="91" spans="1:13" hidden="1" x14ac:dyDescent="0.35">
      <c r="A91" t="s">
        <v>22</v>
      </c>
      <c r="B91" t="str">
        <f t="shared" si="2"/>
        <v>Hide</v>
      </c>
      <c r="E91" t="str">
        <f>"2261"</f>
        <v>2261</v>
      </c>
      <c r="F91" t="str">
        <f>_xll.GL("Cell","AccountName",,,,,$C$6,$E91,$C$8)</f>
        <v>Union Dues Payable - 2-Corporate</v>
      </c>
      <c r="G91" s="2">
        <f>_xll.GL("Cell","Balance",,,$C$4,,G$9,$E91,$C$8,,,,,,,,,,,,,$C$5)</f>
        <v>0</v>
      </c>
      <c r="H91" s="2">
        <f>_xll.GL("Cell","Balance",,,$C$4,,H$9,$E91,$C$8,,,,,,,,,,,,,$C$5)</f>
        <v>0</v>
      </c>
      <c r="I91" s="2">
        <f>_xll.GL("Cell","Balance",,,$C$4,,I$9,$E91,$C$8,,,,,,,,,,,,,$C$5)</f>
        <v>0</v>
      </c>
      <c r="J91" s="2">
        <f>_xll.GL("Cell","Balance",,,$C$4,,J$9,$E91,$C$8,,,,,,,,,,,,,$C$5)</f>
        <v>0</v>
      </c>
      <c r="K91" s="2">
        <f>_xll.GL("Cell","Balance",,,$C$4,,K$9,$E91,$C$8,,,,,,,,,,,,,$C$5)</f>
        <v>0</v>
      </c>
      <c r="L91" s="2">
        <f>_xll.GL("Cell","Balance",,,$C$4,,L$9,$E91,$C$8,,,,,,,,,,,,,$C$5)</f>
        <v>0</v>
      </c>
      <c r="M91" s="2">
        <f>_xll.GL("Cell","Balance",,,$C$4,,M$9,$E91,$C$8,,,,,,,,,,,,,$C$5)</f>
        <v>0</v>
      </c>
    </row>
    <row r="92" spans="1:13" hidden="1" x14ac:dyDescent="0.35">
      <c r="A92" t="s">
        <v>22</v>
      </c>
      <c r="B92" t="str">
        <f t="shared" si="2"/>
        <v>Hide</v>
      </c>
      <c r="E92" t="str">
        <f>"2270"</f>
        <v>2270</v>
      </c>
      <c r="F92" t="str">
        <f>_xll.GL("Cell","AccountName",,,,,$C$6,$E92,$C$8)</f>
        <v>IL Workers Compensation Payable--Corporate</v>
      </c>
      <c r="G92" s="2">
        <f>_xll.GL("Cell","Balance",,,$C$4,,G$9,$E92,$C$8,,,,,,,,,,,,,$C$5)</f>
        <v>0</v>
      </c>
      <c r="H92" s="2">
        <f>_xll.GL("Cell","Balance",,,$C$4,,H$9,$E92,$C$8,,,,,,,,,,,,,$C$5)</f>
        <v>0</v>
      </c>
      <c r="I92" s="2">
        <f>_xll.GL("Cell","Balance",,,$C$4,,I$9,$E92,$C$8,,,,,,,,,,,,,$C$5)</f>
        <v>0</v>
      </c>
      <c r="J92" s="2">
        <f>_xll.GL("Cell","Balance",,,$C$4,,J$9,$E92,$C$8,,,,,,,,,,,,,$C$5)</f>
        <v>0</v>
      </c>
      <c r="K92" s="2">
        <f>_xll.GL("Cell","Balance",,,$C$4,,K$9,$E92,$C$8,,,,,,,,,,,,,$C$5)</f>
        <v>0</v>
      </c>
      <c r="L92" s="2">
        <f>_xll.GL("Cell","Balance",,,$C$4,,L$9,$E92,$C$8,,,,,,,,,,,,,$C$5)</f>
        <v>0</v>
      </c>
      <c r="M92" s="2">
        <f>_xll.GL("Cell","Balance",,,$C$4,,M$9,$E92,$C$8,,,,,,,,,,,,,$C$5)</f>
        <v>0</v>
      </c>
    </row>
    <row r="93" spans="1:13" hidden="1" x14ac:dyDescent="0.35">
      <c r="A93" t="s">
        <v>22</v>
      </c>
      <c r="B93" t="str">
        <f t="shared" si="2"/>
        <v>Hide</v>
      </c>
      <c r="E93" t="str">
        <f>"2271"</f>
        <v>2271</v>
      </c>
      <c r="F93" t="str">
        <f>_xll.GL("Cell","AccountName",,,,,$C$6,$E93,$C$8)</f>
        <v>NE Workers Compensation Payable--Corporate</v>
      </c>
      <c r="G93" s="2">
        <f>_xll.GL("Cell","Balance",,,$C$4,,G$9,$E93,$C$8,,,,,,,,,,,,,$C$5)</f>
        <v>0</v>
      </c>
      <c r="H93" s="2">
        <f>_xll.GL("Cell","Balance",,,$C$4,,H$9,$E93,$C$8,,,,,,,,,,,,,$C$5)</f>
        <v>0</v>
      </c>
      <c r="I93" s="2">
        <f>_xll.GL("Cell","Balance",,,$C$4,,I$9,$E93,$C$8,,,,,,,,,,,,,$C$5)</f>
        <v>0</v>
      </c>
      <c r="J93" s="2">
        <f>_xll.GL("Cell","Balance",,,$C$4,,J$9,$E93,$C$8,,,,,,,,,,,,,$C$5)</f>
        <v>0</v>
      </c>
      <c r="K93" s="2">
        <f>_xll.GL("Cell","Balance",,,$C$4,,K$9,$E93,$C$8,,,,,,,,,,,,,$C$5)</f>
        <v>0</v>
      </c>
      <c r="L93" s="2">
        <f>_xll.GL("Cell","Balance",,,$C$4,,L$9,$E93,$C$8,,,,,,,,,,,,,$C$5)</f>
        <v>0</v>
      </c>
      <c r="M93" s="2">
        <f>_xll.GL("Cell","Balance",,,$C$4,,M$9,$E93,$C$8,,,,,,,,,,,,,$C$5)</f>
        <v>0</v>
      </c>
    </row>
    <row r="94" spans="1:13" hidden="1" x14ac:dyDescent="0.35">
      <c r="A94" t="s">
        <v>22</v>
      </c>
      <c r="B94" t="str">
        <f t="shared" si="2"/>
        <v>Hide</v>
      </c>
      <c r="E94" t="str">
        <f>"2272"</f>
        <v>2272</v>
      </c>
      <c r="F94" t="str">
        <f>_xll.GL("Cell","AccountName",,,,,$C$6,$E94,$C$8)</f>
        <v>IN Workers Compensation Payable--Corporate</v>
      </c>
      <c r="G94" s="2">
        <f>_xll.GL("Cell","Balance",,,$C$4,,G$9,$E94,$C$8,,,,,,,,,,,,,$C$5)</f>
        <v>0</v>
      </c>
      <c r="H94" s="2">
        <f>_xll.GL("Cell","Balance",,,$C$4,,H$9,$E94,$C$8,,,,,,,,,,,,,$C$5)</f>
        <v>0</v>
      </c>
      <c r="I94" s="2">
        <f>_xll.GL("Cell","Balance",,,$C$4,,I$9,$E94,$C$8,,,,,,,,,,,,,$C$5)</f>
        <v>0</v>
      </c>
      <c r="J94" s="2">
        <f>_xll.GL("Cell","Balance",,,$C$4,,J$9,$E94,$C$8,,,,,,,,,,,,,$C$5)</f>
        <v>0</v>
      </c>
      <c r="K94" s="2">
        <f>_xll.GL("Cell","Balance",,,$C$4,,K$9,$E94,$C$8,,,,,,,,,,,,,$C$5)</f>
        <v>0</v>
      </c>
      <c r="L94" s="2">
        <f>_xll.GL("Cell","Balance",,,$C$4,,L$9,$E94,$C$8,,,,,,,,,,,,,$C$5)</f>
        <v>0</v>
      </c>
      <c r="M94" s="2">
        <f>_xll.GL("Cell","Balance",,,$C$4,,M$9,$E94,$C$8,,,,,,,,,,,,,$C$5)</f>
        <v>0</v>
      </c>
    </row>
    <row r="95" spans="1:13" hidden="1" x14ac:dyDescent="0.35">
      <c r="A95" t="s">
        <v>22</v>
      </c>
      <c r="B95" t="str">
        <f t="shared" si="2"/>
        <v>Hide</v>
      </c>
      <c r="E95" t="str">
        <f>"2273"</f>
        <v>2273</v>
      </c>
      <c r="F95" t="str">
        <f>_xll.GL("Cell","AccountName",,,,,$C$6,$E95,$C$8)</f>
        <v>MN Workers Compensation Payable--Corporate</v>
      </c>
      <c r="G95" s="2">
        <f>_xll.GL("Cell","Balance",,,$C$4,,G$9,$E95,$C$8,,,,,,,,,,,,,$C$5)</f>
        <v>0</v>
      </c>
      <c r="H95" s="2">
        <f>_xll.GL("Cell","Balance",,,$C$4,,H$9,$E95,$C$8,,,,,,,,,,,,,$C$5)</f>
        <v>0</v>
      </c>
      <c r="I95" s="2">
        <f>_xll.GL("Cell","Balance",,,$C$4,,I$9,$E95,$C$8,,,,,,,,,,,,,$C$5)</f>
        <v>0</v>
      </c>
      <c r="J95" s="2">
        <f>_xll.GL("Cell","Balance",,,$C$4,,J$9,$E95,$C$8,,,,,,,,,,,,,$C$5)</f>
        <v>0</v>
      </c>
      <c r="K95" s="2">
        <f>_xll.GL("Cell","Balance",,,$C$4,,K$9,$E95,$C$8,,,,,,,,,,,,,$C$5)</f>
        <v>0</v>
      </c>
      <c r="L95" s="2">
        <f>_xll.GL("Cell","Balance",,,$C$4,,L$9,$E95,$C$8,,,,,,,,,,,,,$C$5)</f>
        <v>0</v>
      </c>
      <c r="M95" s="2">
        <f>_xll.GL("Cell","Balance",,,$C$4,,M$9,$E95,$C$8,,,,,,,,,,,,,$C$5)</f>
        <v>0</v>
      </c>
    </row>
    <row r="96" spans="1:13" hidden="1" x14ac:dyDescent="0.35">
      <c r="A96" t="s">
        <v>22</v>
      </c>
      <c r="B96" t="str">
        <f t="shared" si="2"/>
        <v>Hide</v>
      </c>
      <c r="E96" t="str">
        <f>"2274"</f>
        <v>2274</v>
      </c>
      <c r="F96" t="str">
        <f>_xll.GL("Cell","AccountName",,,,,$C$6,$E96,$C$8)</f>
        <v>MO Workers compensation Payable--Corporate</v>
      </c>
      <c r="G96" s="2">
        <f>_xll.GL("Cell","Balance",,,$C$4,,G$9,$E96,$C$8,,,,,,,,,,,,,$C$5)</f>
        <v>0</v>
      </c>
      <c r="H96" s="2">
        <f>_xll.GL("Cell","Balance",,,$C$4,,H$9,$E96,$C$8,,,,,,,,,,,,,$C$5)</f>
        <v>0</v>
      </c>
      <c r="I96" s="2">
        <f>_xll.GL("Cell","Balance",,,$C$4,,I$9,$E96,$C$8,,,,,,,,,,,,,$C$5)</f>
        <v>0</v>
      </c>
      <c r="J96" s="2">
        <f>_xll.GL("Cell","Balance",,,$C$4,,J$9,$E96,$C$8,,,,,,,,,,,,,$C$5)</f>
        <v>0</v>
      </c>
      <c r="K96" s="2">
        <f>_xll.GL("Cell","Balance",,,$C$4,,K$9,$E96,$C$8,,,,,,,,,,,,,$C$5)</f>
        <v>0</v>
      </c>
      <c r="L96" s="2">
        <f>_xll.GL("Cell","Balance",,,$C$4,,L$9,$E96,$C$8,,,,,,,,,,,,,$C$5)</f>
        <v>0</v>
      </c>
      <c r="M96" s="2">
        <f>_xll.GL("Cell","Balance",,,$C$4,,M$9,$E96,$C$8,,,,,,,,,,,,,$C$5)</f>
        <v>0</v>
      </c>
    </row>
    <row r="97" spans="1:13" hidden="1" x14ac:dyDescent="0.35">
      <c r="A97" t="s">
        <v>22</v>
      </c>
      <c r="B97" t="str">
        <f t="shared" si="2"/>
        <v>Hide</v>
      </c>
      <c r="E97" t="str">
        <f>"2275"</f>
        <v>2275</v>
      </c>
      <c r="F97" t="str">
        <f>_xll.GL("Cell","AccountName",,,,,$C$6,$E97,$C$8)</f>
        <v>Ontario Workers Compensation Payable--Corporate</v>
      </c>
      <c r="G97" s="2">
        <f>_xll.GL("Cell","Balance",,,$C$4,,G$9,$E97,$C$8,,,,,,,,,,,,,$C$5)</f>
        <v>0</v>
      </c>
      <c r="H97" s="2">
        <f>_xll.GL("Cell","Balance",,,$C$4,,H$9,$E97,$C$8,,,,,,,,,,,,,$C$5)</f>
        <v>0</v>
      </c>
      <c r="I97" s="2">
        <f>_xll.GL("Cell","Balance",,,$C$4,,I$9,$E97,$C$8,,,,,,,,,,,,,$C$5)</f>
        <v>0</v>
      </c>
      <c r="J97" s="2">
        <f>_xll.GL("Cell","Balance",,,$C$4,,J$9,$E97,$C$8,,,,,,,,,,,,,$C$5)</f>
        <v>0</v>
      </c>
      <c r="K97" s="2">
        <f>_xll.GL("Cell","Balance",,,$C$4,,K$9,$E97,$C$8,,,,,,,,,,,,,$C$5)</f>
        <v>0</v>
      </c>
      <c r="L97" s="2">
        <f>_xll.GL("Cell","Balance",,,$C$4,,L$9,$E97,$C$8,,,,,,,,,,,,,$C$5)</f>
        <v>0</v>
      </c>
      <c r="M97" s="2">
        <f>_xll.GL("Cell","Balance",,,$C$4,,M$9,$E97,$C$8,,,,,,,,,,,,,$C$5)</f>
        <v>0</v>
      </c>
    </row>
    <row r="98" spans="1:13" hidden="1" x14ac:dyDescent="0.35">
      <c r="A98" t="s">
        <v>22</v>
      </c>
      <c r="B98" t="str">
        <f t="shared" si="2"/>
        <v>Hide</v>
      </c>
      <c r="E98" t="str">
        <f>"2276"</f>
        <v>2276</v>
      </c>
      <c r="F98" t="str">
        <f>_xll.GL("Cell","AccountName",,,,,$C$6,$E98,$C$8)</f>
        <v>Alberta Workers Compensation Payable--Corporate</v>
      </c>
      <c r="G98" s="2">
        <f>_xll.GL("Cell","Balance",,,$C$4,,G$9,$E98,$C$8,,,,,,,,,,,,,$C$5)</f>
        <v>0</v>
      </c>
      <c r="H98" s="2">
        <f>_xll.GL("Cell","Balance",,,$C$4,,H$9,$E98,$C$8,,,,,,,,,,,,,$C$5)</f>
        <v>0</v>
      </c>
      <c r="I98" s="2">
        <f>_xll.GL("Cell","Balance",,,$C$4,,I$9,$E98,$C$8,,,,,,,,,,,,,$C$5)</f>
        <v>0</v>
      </c>
      <c r="J98" s="2">
        <f>_xll.GL("Cell","Balance",,,$C$4,,J$9,$E98,$C$8,,,,,,,,,,,,,$C$5)</f>
        <v>0</v>
      </c>
      <c r="K98" s="2">
        <f>_xll.GL("Cell","Balance",,,$C$4,,K$9,$E98,$C$8,,,,,,,,,,,,,$C$5)</f>
        <v>0</v>
      </c>
      <c r="L98" s="2">
        <f>_xll.GL("Cell","Balance",,,$C$4,,L$9,$E98,$C$8,,,,,,,,,,,,,$C$5)</f>
        <v>0</v>
      </c>
      <c r="M98" s="2">
        <f>_xll.GL("Cell","Balance",,,$C$4,,M$9,$E98,$C$8,,,,,,,,,,,,,$C$5)</f>
        <v>0</v>
      </c>
    </row>
    <row r="99" spans="1:13" hidden="1" x14ac:dyDescent="0.35">
      <c r="A99" t="s">
        <v>22</v>
      </c>
      <c r="B99" t="str">
        <f t="shared" si="2"/>
        <v>Hide</v>
      </c>
      <c r="E99" t="str">
        <f>"2277"</f>
        <v>2277</v>
      </c>
      <c r="F99" t="str">
        <f>_xll.GL("Cell","AccountName",,,,,$C$6,$E99,$C$8)</f>
        <v>Quebec Workers Compensation Payable--Corporate</v>
      </c>
      <c r="G99" s="2">
        <f>_xll.GL("Cell","Balance",,,$C$4,,G$9,$E99,$C$8,,,,,,,,,,,,,$C$5)</f>
        <v>0</v>
      </c>
      <c r="H99" s="2">
        <f>_xll.GL("Cell","Balance",,,$C$4,,H$9,$E99,$C$8,,,,,,,,,,,,,$C$5)</f>
        <v>0</v>
      </c>
      <c r="I99" s="2">
        <f>_xll.GL("Cell","Balance",,,$C$4,,I$9,$E99,$C$8,,,,,,,,,,,,,$C$5)</f>
        <v>0</v>
      </c>
      <c r="J99" s="2">
        <f>_xll.GL("Cell","Balance",,,$C$4,,J$9,$E99,$C$8,,,,,,,,,,,,,$C$5)</f>
        <v>0</v>
      </c>
      <c r="K99" s="2">
        <f>_xll.GL("Cell","Balance",,,$C$4,,K$9,$E99,$C$8,,,,,,,,,,,,,$C$5)</f>
        <v>0</v>
      </c>
      <c r="L99" s="2">
        <f>_xll.GL("Cell","Balance",,,$C$4,,L$9,$E99,$C$8,,,,,,,,,,,,,$C$5)</f>
        <v>0</v>
      </c>
      <c r="M99" s="2">
        <f>_xll.GL("Cell","Balance",,,$C$4,,M$9,$E99,$C$8,,,,,,,,,,,,,$C$5)</f>
        <v>0</v>
      </c>
    </row>
    <row r="100" spans="1:13" x14ac:dyDescent="0.35">
      <c r="A100" t="s">
        <v>22</v>
      </c>
      <c r="B100" t="str">
        <f t="shared" si="2"/>
        <v>Show</v>
      </c>
      <c r="E100" t="str">
        <f>"2280"</f>
        <v>2280</v>
      </c>
      <c r="F100" t="str">
        <f>_xll.GL("Cell","AccountName",,,,,$C$6,$E100,$C$8)</f>
        <v>RRSP Payable--Corporate</v>
      </c>
      <c r="G100" s="2">
        <f>_xll.GL("Cell","Balance",,,$C$4,,G$9,$E100,$C$8,,,,,,,,,,,,,$C$5)</f>
        <v>-4315.5600000000004</v>
      </c>
      <c r="H100" s="2">
        <f>_xll.GL("Cell","Balance",,,$C$4,,H$9,$E100,$C$8,,,,,,,,,,,,,$C$5)</f>
        <v>0</v>
      </c>
      <c r="I100" s="2">
        <f>_xll.GL("Cell","Balance",,,$C$4,,I$9,$E100,$C$8,,,,,,,,,,,,,$C$5)</f>
        <v>0</v>
      </c>
      <c r="J100" s="2">
        <f>_xll.GL("Cell","Balance",,,$C$4,,J$9,$E100,$C$8,,,,,,,,,,,,,$C$5)</f>
        <v>0</v>
      </c>
      <c r="K100" s="2">
        <f>_xll.GL("Cell","Balance",,,$C$4,,K$9,$E100,$C$8,,,,,,,,,,,,,$C$5)</f>
        <v>0</v>
      </c>
      <c r="L100" s="2">
        <f>_xll.GL("Cell","Balance",,,$C$4,,L$9,$E100,$C$8,,,,,,,,,,,,,$C$5)</f>
        <v>0</v>
      </c>
      <c r="M100" s="2">
        <f>_xll.GL("Cell","Balance",,,$C$4,,M$9,$E100,$C$8,,,,,,,,,,,,,$C$5)</f>
        <v>0</v>
      </c>
    </row>
    <row r="101" spans="1:13" hidden="1" x14ac:dyDescent="0.35">
      <c r="A101" t="s">
        <v>22</v>
      </c>
      <c r="B101" t="str">
        <f t="shared" si="2"/>
        <v>Hide</v>
      </c>
      <c r="E101" t="str">
        <f>"2281"</f>
        <v>2281</v>
      </c>
      <c r="F101" t="str">
        <f>_xll.GL("Cell","AccountName",,,,,$C$6,$E101,$C$8)</f>
        <v>CPP Payable--Corporate</v>
      </c>
      <c r="G101" s="2">
        <f>_xll.GL("Cell","Balance",,,$C$4,,G$9,$E101,$C$8,,,,,,,,,,,,,$C$5)</f>
        <v>0</v>
      </c>
      <c r="H101" s="2">
        <f>_xll.GL("Cell","Balance",,,$C$4,,H$9,$E101,$C$8,,,,,,,,,,,,,$C$5)</f>
        <v>0</v>
      </c>
      <c r="I101" s="2">
        <f>_xll.GL("Cell","Balance",,,$C$4,,I$9,$E101,$C$8,,,,,,,,,,,,,$C$5)</f>
        <v>0</v>
      </c>
      <c r="J101" s="2">
        <f>_xll.GL("Cell","Balance",,,$C$4,,J$9,$E101,$C$8,,,,,,,,,,,,,$C$5)</f>
        <v>0</v>
      </c>
      <c r="K101" s="2">
        <f>_xll.GL("Cell","Balance",,,$C$4,,K$9,$E101,$C$8,,,,,,,,,,,,,$C$5)</f>
        <v>0</v>
      </c>
      <c r="L101" s="2">
        <f>_xll.GL("Cell","Balance",,,$C$4,,L$9,$E101,$C$8,,,,,,,,,,,,,$C$5)</f>
        <v>0</v>
      </c>
      <c r="M101" s="2">
        <f>_xll.GL("Cell","Balance",,,$C$4,,M$9,$E101,$C$8,,,,,,,,,,,,,$C$5)</f>
        <v>0</v>
      </c>
    </row>
    <row r="102" spans="1:13" hidden="1" x14ac:dyDescent="0.35">
      <c r="A102" t="s">
        <v>22</v>
      </c>
      <c r="B102" t="str">
        <f t="shared" si="2"/>
        <v>Hide</v>
      </c>
      <c r="E102" t="str">
        <f>"2282"</f>
        <v>2282</v>
      </c>
      <c r="F102" t="str">
        <f>_xll.GL("Cell","AccountName",,,,,$C$6,$E102,$C$8)</f>
        <v>QPP Payable--Corporate</v>
      </c>
      <c r="G102" s="2">
        <f>_xll.GL("Cell","Balance",,,$C$4,,G$9,$E102,$C$8,,,,,,,,,,,,,$C$5)</f>
        <v>0</v>
      </c>
      <c r="H102" s="2">
        <f>_xll.GL("Cell","Balance",,,$C$4,,H$9,$E102,$C$8,,,,,,,,,,,,,$C$5)</f>
        <v>0</v>
      </c>
      <c r="I102" s="2">
        <f>_xll.GL("Cell","Balance",,,$C$4,,I$9,$E102,$C$8,,,,,,,,,,,,,$C$5)</f>
        <v>0</v>
      </c>
      <c r="J102" s="2">
        <f>_xll.GL("Cell","Balance",,,$C$4,,J$9,$E102,$C$8,,,,,,,,,,,,,$C$5)</f>
        <v>0</v>
      </c>
      <c r="K102" s="2">
        <f>_xll.GL("Cell","Balance",,,$C$4,,K$9,$E102,$C$8,,,,,,,,,,,,,$C$5)</f>
        <v>0</v>
      </c>
      <c r="L102" s="2">
        <f>_xll.GL("Cell","Balance",,,$C$4,,L$9,$E102,$C$8,,,,,,,,,,,,,$C$5)</f>
        <v>0</v>
      </c>
      <c r="M102" s="2">
        <f>_xll.GL("Cell","Balance",,,$C$4,,M$9,$E102,$C$8,,,,,,,,,,,,,$C$5)</f>
        <v>0</v>
      </c>
    </row>
    <row r="103" spans="1:13" hidden="1" x14ac:dyDescent="0.35">
      <c r="A103" t="s">
        <v>22</v>
      </c>
      <c r="B103" t="str">
        <f t="shared" si="2"/>
        <v>Hide</v>
      </c>
      <c r="E103" t="str">
        <f>"2283"</f>
        <v>2283</v>
      </c>
      <c r="F103" t="str">
        <f>_xll.GL("Cell","AccountName",,,,,$C$6,$E103,$C$8)</f>
        <v>UIC Payable--Corporate</v>
      </c>
      <c r="G103" s="2">
        <f>_xll.GL("Cell","Balance",,,$C$4,,G$9,$E103,$C$8,,,,,,,,,,,,,$C$5)</f>
        <v>0</v>
      </c>
      <c r="H103" s="2">
        <f>_xll.GL("Cell","Balance",,,$C$4,,H$9,$E103,$C$8,,,,,,,,,,,,,$C$5)</f>
        <v>0</v>
      </c>
      <c r="I103" s="2">
        <f>_xll.GL("Cell","Balance",,,$C$4,,I$9,$E103,$C$8,,,,,,,,,,,,,$C$5)</f>
        <v>0</v>
      </c>
      <c r="J103" s="2">
        <f>_xll.GL("Cell","Balance",,,$C$4,,J$9,$E103,$C$8,,,,,,,,,,,,,$C$5)</f>
        <v>0</v>
      </c>
      <c r="K103" s="2">
        <f>_xll.GL("Cell","Balance",,,$C$4,,K$9,$E103,$C$8,,,,,,,,,,,,,$C$5)</f>
        <v>0</v>
      </c>
      <c r="L103" s="2">
        <f>_xll.GL("Cell","Balance",,,$C$4,,L$9,$E103,$C$8,,,,,,,,,,,,,$C$5)</f>
        <v>0</v>
      </c>
      <c r="M103" s="2">
        <f>_xll.GL("Cell","Balance",,,$C$4,,M$9,$E103,$C$8,,,,,,,,,,,,,$C$5)</f>
        <v>0</v>
      </c>
    </row>
    <row r="104" spans="1:13" hidden="1" x14ac:dyDescent="0.35">
      <c r="A104" t="s">
        <v>22</v>
      </c>
      <c r="B104" t="str">
        <f t="shared" si="2"/>
        <v>Hide</v>
      </c>
      <c r="E104" t="str">
        <f>"2284"</f>
        <v>2284</v>
      </c>
      <c r="F104" t="str">
        <f>_xll.GL("Cell","AccountName",,,,,$C$6,$E104,$C$8)</f>
        <v>Quebec Withholding Payable--Corporate</v>
      </c>
      <c r="G104" s="2">
        <f>_xll.GL("Cell","Balance",,,$C$4,,G$9,$E104,$C$8,,,,,,,,,,,,,$C$5)</f>
        <v>0</v>
      </c>
      <c r="H104" s="2">
        <f>_xll.GL("Cell","Balance",,,$C$4,,H$9,$E104,$C$8,,,,,,,,,,,,,$C$5)</f>
        <v>0</v>
      </c>
      <c r="I104" s="2">
        <f>_xll.GL("Cell","Balance",,,$C$4,,I$9,$E104,$C$8,,,,,,,,,,,,,$C$5)</f>
        <v>0</v>
      </c>
      <c r="J104" s="2">
        <f>_xll.GL("Cell","Balance",,,$C$4,,J$9,$E104,$C$8,,,,,,,,,,,,,$C$5)</f>
        <v>0</v>
      </c>
      <c r="K104" s="2">
        <f>_xll.GL("Cell","Balance",,,$C$4,,K$9,$E104,$C$8,,,,,,,,,,,,,$C$5)</f>
        <v>0</v>
      </c>
      <c r="L104" s="2">
        <f>_xll.GL("Cell","Balance",,,$C$4,,L$9,$E104,$C$8,,,,,,,,,,,,,$C$5)</f>
        <v>0</v>
      </c>
      <c r="M104" s="2">
        <f>_xll.GL("Cell","Balance",,,$C$4,,M$9,$E104,$C$8,,,,,,,,,,,,,$C$5)</f>
        <v>0</v>
      </c>
    </row>
    <row r="105" spans="1:13" x14ac:dyDescent="0.35">
      <c r="A105" t="s">
        <v>22</v>
      </c>
      <c r="B105" t="str">
        <f t="shared" si="2"/>
        <v>Show</v>
      </c>
      <c r="E105" t="str">
        <f>"2300"</f>
        <v>2300</v>
      </c>
      <c r="F105" t="str">
        <f>_xll.GL("Cell","AccountName",,,,,$C$6,$E105,$C$8)</f>
        <v>IL State Sales Tax Payable--Corporate</v>
      </c>
      <c r="G105" s="2">
        <f>_xll.GL("Cell","Balance",,,$C$4,,G$9,$E105,$C$8,,,,,,,,,,,,,$C$5)</f>
        <v>-252869.54</v>
      </c>
      <c r="H105" s="2">
        <f>_xll.GL("Cell","Balance",,,$C$4,,H$9,$E105,$C$8,,,,,,,,,,,,,$C$5)</f>
        <v>0</v>
      </c>
      <c r="I105" s="2">
        <f>_xll.GL("Cell","Balance",,,$C$4,,I$9,$E105,$C$8,,,,,,,,,,,,,$C$5)</f>
        <v>0</v>
      </c>
      <c r="J105" s="2">
        <f>_xll.GL("Cell","Balance",,,$C$4,,J$9,$E105,$C$8,,,,,,,,,,,,,$C$5)</f>
        <v>0</v>
      </c>
      <c r="K105" s="2">
        <f>_xll.GL("Cell","Balance",,,$C$4,,K$9,$E105,$C$8,,,,,,,,,,,,,$C$5)</f>
        <v>0</v>
      </c>
      <c r="L105" s="2">
        <f>_xll.GL("Cell","Balance",,,$C$4,,L$9,$E105,$C$8,,,,,,,,,,,,,$C$5)</f>
        <v>0</v>
      </c>
      <c r="M105" s="2">
        <f>_xll.GL("Cell","Balance",,,$C$4,,M$9,$E105,$C$8,,,,,,,,,,,,,$C$5)</f>
        <v>0</v>
      </c>
    </row>
    <row r="106" spans="1:13" x14ac:dyDescent="0.35">
      <c r="A106" t="s">
        <v>22</v>
      </c>
      <c r="B106" t="str">
        <f t="shared" si="2"/>
        <v>Show</v>
      </c>
      <c r="E106" t="str">
        <f>"2310"</f>
        <v>2310</v>
      </c>
      <c r="F106" t="str">
        <f>_xll.GL("Cell","AccountName",,,,,$C$6,$E106,$C$8)</f>
        <v>Chicago City Sales Tax Payable--Corporate</v>
      </c>
      <c r="G106" s="2">
        <f>_xll.GL("Cell","Balance",,,$C$4,,G$9,$E106,$C$8,,,,,,,,,,,,,$C$5)</f>
        <v>-42014.19</v>
      </c>
      <c r="H106" s="2">
        <f>_xll.GL("Cell","Balance",,,$C$4,,H$9,$E106,$C$8,,,,,,,,,,,,,$C$5)</f>
        <v>0</v>
      </c>
      <c r="I106" s="2">
        <f>_xll.GL("Cell","Balance",,,$C$4,,I$9,$E106,$C$8,,,,,,,,,,,,,$C$5)</f>
        <v>0</v>
      </c>
      <c r="J106" s="2">
        <f>_xll.GL("Cell","Balance",,,$C$4,,J$9,$E106,$C$8,,,,,,,,,,,,,$C$5)</f>
        <v>0</v>
      </c>
      <c r="K106" s="2">
        <f>_xll.GL("Cell","Balance",,,$C$4,,K$9,$E106,$C$8,,,,,,,,,,,,,$C$5)</f>
        <v>0</v>
      </c>
      <c r="L106" s="2">
        <f>_xll.GL("Cell","Balance",,,$C$4,,L$9,$E106,$C$8,,,,,,,,,,,,,$C$5)</f>
        <v>0</v>
      </c>
      <c r="M106" s="2">
        <f>_xll.GL("Cell","Balance",,,$C$4,,M$9,$E106,$C$8,,,,,,,,,,,,,$C$5)</f>
        <v>0</v>
      </c>
    </row>
    <row r="107" spans="1:13" hidden="1" x14ac:dyDescent="0.35">
      <c r="A107" t="s">
        <v>22</v>
      </c>
      <c r="B107" t="str">
        <f t="shared" si="2"/>
        <v>Hide</v>
      </c>
      <c r="E107" t="str">
        <f>"2311"</f>
        <v>2311</v>
      </c>
      <c r="F107" t="str">
        <f>_xll.GL("Cell","AccountName",,,,,$C$6,$E107,$C$8)</f>
        <v>Springfield City Tax Payable--Corporate</v>
      </c>
      <c r="G107" s="2">
        <f>_xll.GL("Cell","Balance",,,$C$4,,G$9,$E107,$C$8,,,,,,,,,,,,,$C$5)</f>
        <v>0</v>
      </c>
      <c r="H107" s="2">
        <f>_xll.GL("Cell","Balance",,,$C$4,,H$9,$E107,$C$8,,,,,,,,,,,,,$C$5)</f>
        <v>0</v>
      </c>
      <c r="I107" s="2">
        <f>_xll.GL("Cell","Balance",,,$C$4,,I$9,$E107,$C$8,,,,,,,,,,,,,$C$5)</f>
        <v>0</v>
      </c>
      <c r="J107" s="2">
        <f>_xll.GL("Cell","Balance",,,$C$4,,J$9,$E107,$C$8,,,,,,,,,,,,,$C$5)</f>
        <v>0</v>
      </c>
      <c r="K107" s="2">
        <f>_xll.GL("Cell","Balance",,,$C$4,,K$9,$E107,$C$8,,,,,,,,,,,,,$C$5)</f>
        <v>0</v>
      </c>
      <c r="L107" s="2">
        <f>_xll.GL("Cell","Balance",,,$C$4,,L$9,$E107,$C$8,,,,,,,,,,,,,$C$5)</f>
        <v>0</v>
      </c>
      <c r="M107" s="2">
        <f>_xll.GL("Cell","Balance",,,$C$4,,M$9,$E107,$C$8,,,,,,,,,,,,,$C$5)</f>
        <v>0</v>
      </c>
    </row>
    <row r="108" spans="1:13" hidden="1" x14ac:dyDescent="0.35">
      <c r="A108" t="s">
        <v>22</v>
      </c>
      <c r="B108" t="str">
        <f t="shared" si="2"/>
        <v>Hide</v>
      </c>
      <c r="E108" t="str">
        <f>"2315"</f>
        <v>2315</v>
      </c>
      <c r="F108" t="str">
        <f>_xll.GL("Cell","AccountName",,,,,$C$6,$E108,$C$8)</f>
        <v>Export/Duty Tax Payable--Corporate</v>
      </c>
      <c r="G108" s="2">
        <f>_xll.GL("Cell","Balance",,,$C$4,,G$9,$E108,$C$8,,,,,,,,,,,,,$C$5)</f>
        <v>0</v>
      </c>
      <c r="H108" s="2">
        <f>_xll.GL("Cell","Balance",,,$C$4,,H$9,$E108,$C$8,,,,,,,,,,,,,$C$5)</f>
        <v>0</v>
      </c>
      <c r="I108" s="2">
        <f>_xll.GL("Cell","Balance",,,$C$4,,I$9,$E108,$C$8,,,,,,,,,,,,,$C$5)</f>
        <v>0</v>
      </c>
      <c r="J108" s="2">
        <f>_xll.GL("Cell","Balance",,,$C$4,,J$9,$E108,$C$8,,,,,,,,,,,,,$C$5)</f>
        <v>0</v>
      </c>
      <c r="K108" s="2">
        <f>_xll.GL("Cell","Balance",,,$C$4,,K$9,$E108,$C$8,,,,,,,,,,,,,$C$5)</f>
        <v>0</v>
      </c>
      <c r="L108" s="2">
        <f>_xll.GL("Cell","Balance",,,$C$4,,L$9,$E108,$C$8,,,,,,,,,,,,,$C$5)</f>
        <v>0</v>
      </c>
      <c r="M108" s="2">
        <f>_xll.GL("Cell","Balance",,,$C$4,,M$9,$E108,$C$8,,,,,,,,,,,,,$C$5)</f>
        <v>0</v>
      </c>
    </row>
    <row r="109" spans="1:13" x14ac:dyDescent="0.35">
      <c r="A109" t="s">
        <v>22</v>
      </c>
      <c r="B109" t="str">
        <f t="shared" si="2"/>
        <v>Show</v>
      </c>
      <c r="E109" t="str">
        <f>"2320"</f>
        <v>2320</v>
      </c>
      <c r="F109" t="str">
        <f>_xll.GL("Cell","AccountName",,,,,$C$6,$E109,$C$8)</f>
        <v>GST Collected-Canada-Corporate</v>
      </c>
      <c r="G109" s="2">
        <f>_xll.GL("Cell","Balance",,,$C$4,,G$9,$E109,$C$8,,,,,,,,,,,,,$C$5)</f>
        <v>-99631.39</v>
      </c>
      <c r="H109" s="2">
        <f>_xll.GL("Cell","Balance",,,$C$4,,H$9,$E109,$C$8,,,,,,,,,,,,,$C$5)</f>
        <v>0</v>
      </c>
      <c r="I109" s="2">
        <f>_xll.GL("Cell","Balance",,,$C$4,,I$9,$E109,$C$8,,,,,,,,,,,,,$C$5)</f>
        <v>0</v>
      </c>
      <c r="J109" s="2">
        <f>_xll.GL("Cell","Balance",,,$C$4,,J$9,$E109,$C$8,,,,,,,,,,,,,$C$5)</f>
        <v>0</v>
      </c>
      <c r="K109" s="2">
        <f>_xll.GL("Cell","Balance",,,$C$4,,K$9,$E109,$C$8,,,,,,,,,,,,,$C$5)</f>
        <v>0</v>
      </c>
      <c r="L109" s="2">
        <f>_xll.GL("Cell","Balance",,,$C$4,,L$9,$E109,$C$8,,,,,,,,,,,,,$C$5)</f>
        <v>0</v>
      </c>
      <c r="M109" s="2">
        <f>_xll.GL("Cell","Balance",,,$C$4,,M$9,$E109,$C$8,,,,,,,,,,,,,$C$5)</f>
        <v>0</v>
      </c>
    </row>
    <row r="110" spans="1:13" x14ac:dyDescent="0.35">
      <c r="A110" t="s">
        <v>22</v>
      </c>
      <c r="B110" t="str">
        <f t="shared" si="2"/>
        <v>Show</v>
      </c>
      <c r="E110" t="str">
        <f>"2321"</f>
        <v>2321</v>
      </c>
      <c r="F110" t="str">
        <f>_xll.GL("Cell","AccountName",,,,,$C$6,$E110,$C$8)</f>
        <v>GST Input Tax Credit-Canada-Corporate</v>
      </c>
      <c r="G110" s="2">
        <f>_xll.GL("Cell","Balance",,,$C$4,,G$9,$E110,$C$8,,,,,,,,,,,,,$C$5)</f>
        <v>84908.160000000003</v>
      </c>
      <c r="H110" s="2">
        <f>_xll.GL("Cell","Balance",,,$C$4,,H$9,$E110,$C$8,,,,,,,,,,,,,$C$5)</f>
        <v>0</v>
      </c>
      <c r="I110" s="2">
        <f>_xll.GL("Cell","Balance",,,$C$4,,I$9,$E110,$C$8,,,,,,,,,,,,,$C$5)</f>
        <v>0</v>
      </c>
      <c r="J110" s="2">
        <f>_xll.GL("Cell","Balance",,,$C$4,,J$9,$E110,$C$8,,,,,,,,,,,,,$C$5)</f>
        <v>0</v>
      </c>
      <c r="K110" s="2">
        <f>_xll.GL("Cell","Balance",,,$C$4,,K$9,$E110,$C$8,,,,,,,,,,,,,$C$5)</f>
        <v>0</v>
      </c>
      <c r="L110" s="2">
        <f>_xll.GL("Cell","Balance",,,$C$4,,L$9,$E110,$C$8,,,,,,,,,,,,,$C$5)</f>
        <v>0</v>
      </c>
      <c r="M110" s="2">
        <f>_xll.GL("Cell","Balance",,,$C$4,,M$9,$E110,$C$8,,,,,,,,,,,,,$C$5)</f>
        <v>0</v>
      </c>
    </row>
    <row r="111" spans="1:13" hidden="1" x14ac:dyDescent="0.35">
      <c r="A111" t="s">
        <v>22</v>
      </c>
      <c r="B111" t="str">
        <f t="shared" si="2"/>
        <v>Hide</v>
      </c>
      <c r="E111" t="str">
        <f>"2322"</f>
        <v>2322</v>
      </c>
      <c r="F111" t="str">
        <f>_xll.GL("Cell","AccountName",,,,,$C$6,$E111,$C$8)</f>
        <v>PST Payable--Corporate</v>
      </c>
      <c r="G111" s="2">
        <f>_xll.GL("Cell","Balance",,,$C$4,,G$9,$E111,$C$8,,,,,,,,,,,,,$C$5)</f>
        <v>0</v>
      </c>
      <c r="H111" s="2">
        <f>_xll.GL("Cell","Balance",,,$C$4,,H$9,$E111,$C$8,,,,,,,,,,,,,$C$5)</f>
        <v>0</v>
      </c>
      <c r="I111" s="2">
        <f>_xll.GL("Cell","Balance",,,$C$4,,I$9,$E111,$C$8,,,,,,,,,,,,,$C$5)</f>
        <v>0</v>
      </c>
      <c r="J111" s="2">
        <f>_xll.GL("Cell","Balance",,,$C$4,,J$9,$E111,$C$8,,,,,,,,,,,,,$C$5)</f>
        <v>0</v>
      </c>
      <c r="K111" s="2">
        <f>_xll.GL("Cell","Balance",,,$C$4,,K$9,$E111,$C$8,,,,,,,,,,,,,$C$5)</f>
        <v>0</v>
      </c>
      <c r="L111" s="2">
        <f>_xll.GL("Cell","Balance",,,$C$4,,L$9,$E111,$C$8,,,,,,,,,,,,,$C$5)</f>
        <v>0</v>
      </c>
      <c r="M111" s="2">
        <f>_xll.GL("Cell","Balance",,,$C$4,,M$9,$E111,$C$8,,,,,,,,,,,,,$C$5)</f>
        <v>0</v>
      </c>
    </row>
    <row r="112" spans="1:13" hidden="1" x14ac:dyDescent="0.35">
      <c r="A112" t="s">
        <v>22</v>
      </c>
      <c r="B112" t="str">
        <f t="shared" si="2"/>
        <v>Hide</v>
      </c>
      <c r="E112" t="str">
        <f>"2323"</f>
        <v>2323</v>
      </c>
      <c r="F112" t="str">
        <f>_xll.GL("Cell","AccountName",,,,,$C$6,$E112,$C$8)</f>
        <v>QST Payable--Corporate</v>
      </c>
      <c r="G112" s="2">
        <f>_xll.GL("Cell","Balance",,,$C$4,,G$9,$E112,$C$8,,,,,,,,,,,,,$C$5)</f>
        <v>0</v>
      </c>
      <c r="H112" s="2">
        <f>_xll.GL("Cell","Balance",,,$C$4,,H$9,$E112,$C$8,,,,,,,,,,,,,$C$5)</f>
        <v>0</v>
      </c>
      <c r="I112" s="2">
        <f>_xll.GL("Cell","Balance",,,$C$4,,I$9,$E112,$C$8,,,,,,,,,,,,,$C$5)</f>
        <v>0</v>
      </c>
      <c r="J112" s="2">
        <f>_xll.GL("Cell","Balance",,,$C$4,,J$9,$E112,$C$8,,,,,,,,,,,,,$C$5)</f>
        <v>0</v>
      </c>
      <c r="K112" s="2">
        <f>_xll.GL("Cell","Balance",,,$C$4,,K$9,$E112,$C$8,,,,,,,,,,,,,$C$5)</f>
        <v>0</v>
      </c>
      <c r="L112" s="2">
        <f>_xll.GL("Cell","Balance",,,$C$4,,L$9,$E112,$C$8,,,,,,,,,,,,,$C$5)</f>
        <v>0</v>
      </c>
      <c r="M112" s="2">
        <f>_xll.GL("Cell","Balance",,,$C$4,,M$9,$E112,$C$8,,,,,,,,,,,,,$C$5)</f>
        <v>0</v>
      </c>
    </row>
    <row r="113" spans="1:13" x14ac:dyDescent="0.35">
      <c r="A113" t="s">
        <v>22</v>
      </c>
      <c r="B113" t="str">
        <f t="shared" si="2"/>
        <v>Show</v>
      </c>
      <c r="E113" t="str">
        <f>"2330"</f>
        <v>2330</v>
      </c>
      <c r="F113" t="str">
        <f>_xll.GL("Cell","AccountName",,,,,$C$6,$E113,$C$8)</f>
        <v>Australia Sales Tax Payable--Corporate</v>
      </c>
      <c r="G113" s="2">
        <f>_xll.GL("Cell","Balance",,,$C$4,,G$9,$E113,$C$8,,,,,,,,,,,,,$C$5)</f>
        <v>-43728.34</v>
      </c>
      <c r="H113" s="2">
        <f>_xll.GL("Cell","Balance",,,$C$4,,H$9,$E113,$C$8,,,,,,,,,,,,,$C$5)</f>
        <v>0</v>
      </c>
      <c r="I113" s="2">
        <f>_xll.GL("Cell","Balance",,,$C$4,,I$9,$E113,$C$8,,,,,,,,,,,,,$C$5)</f>
        <v>0</v>
      </c>
      <c r="J113" s="2">
        <f>_xll.GL("Cell","Balance",,,$C$4,,J$9,$E113,$C$8,,,,,,,,,,,,,$C$5)</f>
        <v>0</v>
      </c>
      <c r="K113" s="2">
        <f>_xll.GL("Cell","Balance",,,$C$4,,K$9,$E113,$C$8,,,,,,,,,,,,,$C$5)</f>
        <v>0</v>
      </c>
      <c r="L113" s="2">
        <f>_xll.GL("Cell","Balance",,,$C$4,,L$9,$E113,$C$8,,,,,,,,,,,,,$C$5)</f>
        <v>0</v>
      </c>
      <c r="M113" s="2">
        <f>_xll.GL("Cell","Balance",,,$C$4,,M$9,$E113,$C$8,,,,,,,,,,,,,$C$5)</f>
        <v>0</v>
      </c>
    </row>
    <row r="114" spans="1:13" x14ac:dyDescent="0.35">
      <c r="A114" t="s">
        <v>22</v>
      </c>
      <c r="B114" t="str">
        <f t="shared" si="2"/>
        <v>Show</v>
      </c>
      <c r="E114" t="str">
        <f>"2340"</f>
        <v>2340</v>
      </c>
      <c r="F114" t="str">
        <f>_xll.GL("Cell","AccountName",,,,,$C$6,$E114,$C$8)</f>
        <v>GST Collected -New Zealand-Corporate</v>
      </c>
      <c r="G114" s="2">
        <f>_xll.GL("Cell","Balance",,,$C$4,,G$9,$E114,$C$8,,,,,,,,,,,,,$C$5)</f>
        <v>-11867.74</v>
      </c>
      <c r="H114" s="2">
        <f>_xll.GL("Cell","Balance",,,$C$4,,H$9,$E114,$C$8,,,,,,,,,,,,,$C$5)</f>
        <v>0</v>
      </c>
      <c r="I114" s="2">
        <f>_xll.GL("Cell","Balance",,,$C$4,,I$9,$E114,$C$8,,,,,,,,,,,,,$C$5)</f>
        <v>0</v>
      </c>
      <c r="J114" s="2">
        <f>_xll.GL("Cell","Balance",,,$C$4,,J$9,$E114,$C$8,,,,,,,,,,,,,$C$5)</f>
        <v>0</v>
      </c>
      <c r="K114" s="2">
        <f>_xll.GL("Cell","Balance",,,$C$4,,K$9,$E114,$C$8,,,,,,,,,,,,,$C$5)</f>
        <v>0</v>
      </c>
      <c r="L114" s="2">
        <f>_xll.GL("Cell","Balance",,,$C$4,,L$9,$E114,$C$8,,,,,,,,,,,,,$C$5)</f>
        <v>0</v>
      </c>
      <c r="M114" s="2">
        <f>_xll.GL("Cell","Balance",,,$C$4,,M$9,$E114,$C$8,,,,,,,,,,,,,$C$5)</f>
        <v>0</v>
      </c>
    </row>
    <row r="115" spans="1:13" x14ac:dyDescent="0.35">
      <c r="A115" t="s">
        <v>22</v>
      </c>
      <c r="B115" t="str">
        <f t="shared" si="2"/>
        <v>Show</v>
      </c>
      <c r="E115" t="str">
        <f>"2341"</f>
        <v>2341</v>
      </c>
      <c r="F115" t="str">
        <f>_xll.GL("Cell","AccountName",,,,,$C$6,$E115,$C$8)</f>
        <v>GST Input Tax Credit-New Zealand-Corporate</v>
      </c>
      <c r="G115" s="2">
        <f>_xll.GL("Cell","Balance",,,$C$4,,G$9,$E115,$C$8,,,,,,,,,,,,,$C$5)</f>
        <v>5000</v>
      </c>
      <c r="H115" s="2">
        <f>_xll.GL("Cell","Balance",,,$C$4,,H$9,$E115,$C$8,,,,,,,,,,,,,$C$5)</f>
        <v>0</v>
      </c>
      <c r="I115" s="2">
        <f>_xll.GL("Cell","Balance",,,$C$4,,I$9,$E115,$C$8,,,,,,,,,,,,,$C$5)</f>
        <v>0</v>
      </c>
      <c r="J115" s="2">
        <f>_xll.GL("Cell","Balance",,,$C$4,,J$9,$E115,$C$8,,,,,,,,,,,,,$C$5)</f>
        <v>0</v>
      </c>
      <c r="K115" s="2">
        <f>_xll.GL("Cell","Balance",,,$C$4,,K$9,$E115,$C$8,,,,,,,,,,,,,$C$5)</f>
        <v>0</v>
      </c>
      <c r="L115" s="2">
        <f>_xll.GL("Cell","Balance",,,$C$4,,L$9,$E115,$C$8,,,,,,,,,,,,,$C$5)</f>
        <v>0</v>
      </c>
      <c r="M115" s="2">
        <f>_xll.GL("Cell","Balance",,,$C$4,,M$9,$E115,$C$8,,,,,,,,,,,,,$C$5)</f>
        <v>0</v>
      </c>
    </row>
    <row r="116" spans="1:13" hidden="1" x14ac:dyDescent="0.35">
      <c r="A116" t="s">
        <v>22</v>
      </c>
      <c r="B116" t="str">
        <f t="shared" si="2"/>
        <v>Hide</v>
      </c>
      <c r="E116" t="str">
        <f>"2350"</f>
        <v>2350</v>
      </c>
      <c r="F116" t="str">
        <f>_xll.GL("Cell","AccountName",,,,,$C$6,$E116,$C$8)</f>
        <v>VAT Collected-UK-Corporate</v>
      </c>
      <c r="G116" s="2">
        <f>_xll.GL("Cell","Balance",,,$C$4,,G$9,$E116,$C$8,,,,,,,,,,,,,$C$5)</f>
        <v>0</v>
      </c>
      <c r="H116" s="2">
        <f>_xll.GL("Cell","Balance",,,$C$4,,H$9,$E116,$C$8,,,,,,,,,,,,,$C$5)</f>
        <v>0</v>
      </c>
      <c r="I116" s="2">
        <f>_xll.GL("Cell","Balance",,,$C$4,,I$9,$E116,$C$8,,,,,,,,,,,,,$C$5)</f>
        <v>0</v>
      </c>
      <c r="J116" s="2">
        <f>_xll.GL("Cell","Balance",,,$C$4,,J$9,$E116,$C$8,,,,,,,,,,,,,$C$5)</f>
        <v>0</v>
      </c>
      <c r="K116" s="2">
        <f>_xll.GL("Cell","Balance",,,$C$4,,K$9,$E116,$C$8,,,,,,,,,,,,,$C$5)</f>
        <v>0</v>
      </c>
      <c r="L116" s="2">
        <f>_xll.GL("Cell","Balance",,,$C$4,,L$9,$E116,$C$8,,,,,,,,,,,,,$C$5)</f>
        <v>0</v>
      </c>
      <c r="M116" s="2">
        <f>_xll.GL("Cell","Balance",,,$C$4,,M$9,$E116,$C$8,,,,,,,,,,,,,$C$5)</f>
        <v>0</v>
      </c>
    </row>
    <row r="117" spans="1:13" hidden="1" x14ac:dyDescent="0.35">
      <c r="A117" t="s">
        <v>22</v>
      </c>
      <c r="B117" t="str">
        <f t="shared" si="2"/>
        <v>Hide</v>
      </c>
      <c r="E117" t="str">
        <f>"2351"</f>
        <v>2351</v>
      </c>
      <c r="F117" t="str">
        <f>_xll.GL("Cell","AccountName",,,,,$C$6,$E117,$C$8)</f>
        <v>VAT Paid-UK-Corporate</v>
      </c>
      <c r="G117" s="2">
        <f>_xll.GL("Cell","Balance",,,$C$4,,G$9,$E117,$C$8,,,,,,,,,,,,,$C$5)</f>
        <v>0</v>
      </c>
      <c r="H117" s="2">
        <f>_xll.GL("Cell","Balance",,,$C$4,,H$9,$E117,$C$8,,,,,,,,,,,,,$C$5)</f>
        <v>0</v>
      </c>
      <c r="I117" s="2">
        <f>_xll.GL("Cell","Balance",,,$C$4,,I$9,$E117,$C$8,,,,,,,,,,,,,$C$5)</f>
        <v>0</v>
      </c>
      <c r="J117" s="2">
        <f>_xll.GL("Cell","Balance",,,$C$4,,J$9,$E117,$C$8,,,,,,,,,,,,,$C$5)</f>
        <v>0</v>
      </c>
      <c r="K117" s="2">
        <f>_xll.GL("Cell","Balance",,,$C$4,,K$9,$E117,$C$8,,,,,,,,,,,,,$C$5)</f>
        <v>0</v>
      </c>
      <c r="L117" s="2">
        <f>_xll.GL("Cell","Balance",,,$C$4,,L$9,$E117,$C$8,,,,,,,,,,,,,$C$5)</f>
        <v>0</v>
      </c>
      <c r="M117" s="2">
        <f>_xll.GL("Cell","Balance",,,$C$4,,M$9,$E117,$C$8,,,,,,,,,,,,,$C$5)</f>
        <v>0</v>
      </c>
    </row>
    <row r="118" spans="1:13" hidden="1" x14ac:dyDescent="0.35">
      <c r="A118" t="s">
        <v>22</v>
      </c>
      <c r="B118" t="str">
        <f t="shared" si="2"/>
        <v>Hide</v>
      </c>
      <c r="E118" t="str">
        <f>"2400"</f>
        <v>2400</v>
      </c>
      <c r="F118" t="str">
        <f>_xll.GL("Cell","AccountName",,,,,$C$6,$E118,$C$8)</f>
        <v>Dividends Payable--Corporate</v>
      </c>
      <c r="G118" s="2">
        <f>_xll.GL("Cell","Balance",,,$C$4,,G$9,$E118,$C$8,,,,,,,,,,,,,$C$5)</f>
        <v>0</v>
      </c>
      <c r="H118" s="2">
        <f>_xll.GL("Cell","Balance",,,$C$4,,H$9,$E118,$C$8,,,,,,,,,,,,,$C$5)</f>
        <v>0</v>
      </c>
      <c r="I118" s="2">
        <f>_xll.GL("Cell","Balance",,,$C$4,,I$9,$E118,$C$8,,,,,,,,,,,,,$C$5)</f>
        <v>0</v>
      </c>
      <c r="J118" s="2">
        <f>_xll.GL("Cell","Balance",,,$C$4,,J$9,$E118,$C$8,,,,,,,,,,,,,$C$5)</f>
        <v>0</v>
      </c>
      <c r="K118" s="2">
        <f>_xll.GL("Cell","Balance",,,$C$4,,K$9,$E118,$C$8,,,,,,,,,,,,,$C$5)</f>
        <v>0</v>
      </c>
      <c r="L118" s="2">
        <f>_xll.GL("Cell","Balance",,,$C$4,,L$9,$E118,$C$8,,,,,,,,,,,,,$C$5)</f>
        <v>0</v>
      </c>
      <c r="M118" s="2">
        <f>_xll.GL("Cell","Balance",,,$C$4,,M$9,$E118,$C$8,,,,,,,,,,,,,$C$5)</f>
        <v>0</v>
      </c>
    </row>
    <row r="119" spans="1:13" hidden="1" x14ac:dyDescent="0.35">
      <c r="A119" t="s">
        <v>22</v>
      </c>
      <c r="B119" t="str">
        <f t="shared" si="2"/>
        <v>Hide</v>
      </c>
      <c r="E119" t="str">
        <f>"2410"</f>
        <v>2410</v>
      </c>
      <c r="F119" t="str">
        <f>_xll.GL("Cell","AccountName",,,,,$C$6,$E119,$C$8)</f>
        <v>Freight Payable--Corporate</v>
      </c>
      <c r="G119" s="2">
        <f>_xll.GL("Cell","Balance",,,$C$4,,G$9,$E119,$C$8,,,,,,,,,,,,,$C$5)</f>
        <v>0</v>
      </c>
      <c r="H119" s="2">
        <f>_xll.GL("Cell","Balance",,,$C$4,,H$9,$E119,$C$8,,,,,,,,,,,,,$C$5)</f>
        <v>0</v>
      </c>
      <c r="I119" s="2">
        <f>_xll.GL("Cell","Balance",,,$C$4,,I$9,$E119,$C$8,,,,,,,,,,,,,$C$5)</f>
        <v>0</v>
      </c>
      <c r="J119" s="2">
        <f>_xll.GL("Cell","Balance",,,$C$4,,J$9,$E119,$C$8,,,,,,,,,,,,,$C$5)</f>
        <v>0</v>
      </c>
      <c r="K119" s="2">
        <f>_xll.GL("Cell","Balance",,,$C$4,,K$9,$E119,$C$8,,,,,,,,,,,,,$C$5)</f>
        <v>0</v>
      </c>
      <c r="L119" s="2">
        <f>_xll.GL("Cell","Balance",,,$C$4,,L$9,$E119,$C$8,,,,,,,,,,,,,$C$5)</f>
        <v>0</v>
      </c>
      <c r="M119" s="2">
        <f>_xll.GL("Cell","Balance",,,$C$4,,M$9,$E119,$C$8,,,,,,,,,,,,,$C$5)</f>
        <v>0</v>
      </c>
    </row>
    <row r="120" spans="1:13" hidden="1" x14ac:dyDescent="0.35">
      <c r="A120" t="s">
        <v>22</v>
      </c>
      <c r="B120" t="str">
        <f t="shared" si="2"/>
        <v>Hide</v>
      </c>
      <c r="E120" t="str">
        <f>"2420"</f>
        <v>2420</v>
      </c>
      <c r="F120" t="str">
        <f>_xll.GL("Cell","AccountName",,,,,$C$6,$E120,$C$8)</f>
        <v>Brokerage Fees Payable--Corporate</v>
      </c>
      <c r="G120" s="2">
        <f>_xll.GL("Cell","Balance",,,$C$4,,G$9,$E120,$C$8,,,,,,,,,,,,,$C$5)</f>
        <v>0</v>
      </c>
      <c r="H120" s="2">
        <f>_xll.GL("Cell","Balance",,,$C$4,,H$9,$E120,$C$8,,,,,,,,,,,,,$C$5)</f>
        <v>0</v>
      </c>
      <c r="I120" s="2">
        <f>_xll.GL("Cell","Balance",,,$C$4,,I$9,$E120,$C$8,,,,,,,,,,,,,$C$5)</f>
        <v>0</v>
      </c>
      <c r="J120" s="2">
        <f>_xll.GL("Cell","Balance",,,$C$4,,J$9,$E120,$C$8,,,,,,,,,,,,,$C$5)</f>
        <v>0</v>
      </c>
      <c r="K120" s="2">
        <f>_xll.GL("Cell","Balance",,,$C$4,,K$9,$E120,$C$8,,,,,,,,,,,,,$C$5)</f>
        <v>0</v>
      </c>
      <c r="L120" s="2">
        <f>_xll.GL("Cell","Balance",,,$C$4,,L$9,$E120,$C$8,,,,,,,,,,,,,$C$5)</f>
        <v>0</v>
      </c>
      <c r="M120" s="2">
        <f>_xll.GL("Cell","Balance",,,$C$4,,M$9,$E120,$C$8,,,,,,,,,,,,,$C$5)</f>
        <v>0</v>
      </c>
    </row>
    <row r="121" spans="1:13" hidden="1" x14ac:dyDescent="0.35">
      <c r="A121" t="s">
        <v>22</v>
      </c>
      <c r="B121" t="str">
        <f t="shared" si="2"/>
        <v>Hide</v>
      </c>
      <c r="E121" t="str">
        <f>"2430"</f>
        <v>2430</v>
      </c>
      <c r="F121" t="str">
        <f>_xll.GL("Cell","AccountName",,,,,$C$6,$E121,$C$8)</f>
        <v>Miscellaneous Payable--Corporate</v>
      </c>
      <c r="G121" s="2">
        <f>_xll.GL("Cell","Balance",,,$C$4,,G$9,$E121,$C$8,,,,,,,,,,,,,$C$5)</f>
        <v>0</v>
      </c>
      <c r="H121" s="2">
        <f>_xll.GL("Cell","Balance",,,$C$4,,H$9,$E121,$C$8,,,,,,,,,,,,,$C$5)</f>
        <v>0</v>
      </c>
      <c r="I121" s="2">
        <f>_xll.GL("Cell","Balance",,,$C$4,,I$9,$E121,$C$8,,,,,,,,,,,,,$C$5)</f>
        <v>0</v>
      </c>
      <c r="J121" s="2">
        <f>_xll.GL("Cell","Balance",,,$C$4,,J$9,$E121,$C$8,,,,,,,,,,,,,$C$5)</f>
        <v>0</v>
      </c>
      <c r="K121" s="2">
        <f>_xll.GL("Cell","Balance",,,$C$4,,K$9,$E121,$C$8,,,,,,,,,,,,,$C$5)</f>
        <v>0</v>
      </c>
      <c r="L121" s="2">
        <f>_xll.GL("Cell","Balance",,,$C$4,,L$9,$E121,$C$8,,,,,,,,,,,,,$C$5)</f>
        <v>0</v>
      </c>
      <c r="M121" s="2">
        <f>_xll.GL("Cell","Balance",,,$C$4,,M$9,$E121,$C$8,,,,,,,,,,,,,$C$5)</f>
        <v>0</v>
      </c>
    </row>
    <row r="122" spans="1:13" x14ac:dyDescent="0.35">
      <c r="A122" t="s">
        <v>22</v>
      </c>
      <c r="B122" t="str">
        <f t="shared" si="2"/>
        <v>Show</v>
      </c>
      <c r="E122" t="str">
        <f>"2500"</f>
        <v>2500</v>
      </c>
      <c r="F122" t="str">
        <f>_xll.GL("Cell","AccountName",,,,,$C$6,$E122,$C$8)</f>
        <v>Interest Payable--Corporate</v>
      </c>
      <c r="G122" s="2">
        <f>_xll.GL("Cell","Balance",,,$C$4,,G$9,$E122,$C$8,,,,,,,,,,,,,$C$5)</f>
        <v>2955.88</v>
      </c>
      <c r="H122" s="2">
        <f>_xll.GL("Cell","Balance",,,$C$4,,H$9,$E122,$C$8,,,,,,,,,,,,,$C$5)</f>
        <v>0</v>
      </c>
      <c r="I122" s="2">
        <f>_xll.GL("Cell","Balance",,,$C$4,,I$9,$E122,$C$8,,,,,,,,,,,,,$C$5)</f>
        <v>0</v>
      </c>
      <c r="J122" s="2">
        <f>_xll.GL("Cell","Balance",,,$C$4,,J$9,$E122,$C$8,,,,,,,,,,,,,$C$5)</f>
        <v>0</v>
      </c>
      <c r="K122" s="2">
        <f>_xll.GL("Cell","Balance",,,$C$4,,K$9,$E122,$C$8,,,,,,,,,,,,,$C$5)</f>
        <v>0</v>
      </c>
      <c r="L122" s="2">
        <f>_xll.GL("Cell","Balance",,,$C$4,,L$9,$E122,$C$8,,,,,,,,,,,,,$C$5)</f>
        <v>0</v>
      </c>
      <c r="M122" s="2">
        <f>_xll.GL("Cell","Balance",,,$C$4,,M$9,$E122,$C$8,,,,,,,,,,,,,$C$5)</f>
        <v>0</v>
      </c>
    </row>
    <row r="123" spans="1:13" x14ac:dyDescent="0.35">
      <c r="A123" t="s">
        <v>22</v>
      </c>
      <c r="B123" t="str">
        <f t="shared" si="2"/>
        <v>Show</v>
      </c>
      <c r="E123" t="str">
        <f>"2600"</f>
        <v>2600</v>
      </c>
      <c r="F123" t="str">
        <f>_xll.GL("Cell","AccountName",,,,,$C$6,$E123,$C$8)</f>
        <v>Federal Income Tax Payable--Corporate</v>
      </c>
      <c r="G123" s="2">
        <f>_xll.GL("Cell","Balance",,,$C$4,,G$9,$E123,$C$8,,,,,,,,,,,,,$C$5)</f>
        <v>-431480.8</v>
      </c>
      <c r="H123" s="2">
        <f>_xll.GL("Cell","Balance",,,$C$4,,H$9,$E123,$C$8,,,,,,,,,,,,,$C$5)</f>
        <v>0</v>
      </c>
      <c r="I123" s="2">
        <f>_xll.GL("Cell","Balance",,,$C$4,,I$9,$E123,$C$8,,,,,,,,,,,,,$C$5)</f>
        <v>0</v>
      </c>
      <c r="J123" s="2">
        <f>_xll.GL("Cell","Balance",,,$C$4,,J$9,$E123,$C$8,,,,,,,,,,,,,$C$5)</f>
        <v>0</v>
      </c>
      <c r="K123" s="2">
        <f>_xll.GL("Cell","Balance",,,$C$4,,K$9,$E123,$C$8,,,,,,,,,,,,,$C$5)</f>
        <v>0</v>
      </c>
      <c r="L123" s="2">
        <f>_xll.GL("Cell","Balance",,,$C$4,,L$9,$E123,$C$8,,,,,,,,,,,,,$C$5)</f>
        <v>0</v>
      </c>
      <c r="M123" s="2">
        <f>_xll.GL("Cell","Balance",,,$C$4,,M$9,$E123,$C$8,,,,,,,,,,,,,$C$5)</f>
        <v>0</v>
      </c>
    </row>
    <row r="124" spans="1:13" hidden="1" x14ac:dyDescent="0.35">
      <c r="A124" t="s">
        <v>22</v>
      </c>
      <c r="B124" t="str">
        <f t="shared" si="2"/>
        <v>Hide</v>
      </c>
      <c r="E124" t="str">
        <f>"2610"</f>
        <v>2610</v>
      </c>
      <c r="F124" t="str">
        <f>_xll.GL("Cell","AccountName",,,,,$C$6,$E124,$C$8)</f>
        <v>IL Income Tax Payable--Corporate</v>
      </c>
      <c r="G124" s="2">
        <f>_xll.GL("Cell","Balance",,,$C$4,,G$9,$E124,$C$8,,,,,,,,,,,,,$C$5)</f>
        <v>0</v>
      </c>
      <c r="H124" s="2">
        <f>_xll.GL("Cell","Balance",,,$C$4,,H$9,$E124,$C$8,,,,,,,,,,,,,$C$5)</f>
        <v>0</v>
      </c>
      <c r="I124" s="2">
        <f>_xll.GL("Cell","Balance",,,$C$4,,I$9,$E124,$C$8,,,,,,,,,,,,,$C$5)</f>
        <v>0</v>
      </c>
      <c r="J124" s="2">
        <f>_xll.GL("Cell","Balance",,,$C$4,,J$9,$E124,$C$8,,,,,,,,,,,,,$C$5)</f>
        <v>0</v>
      </c>
      <c r="K124" s="2">
        <f>_xll.GL("Cell","Balance",,,$C$4,,K$9,$E124,$C$8,,,,,,,,,,,,,$C$5)</f>
        <v>0</v>
      </c>
      <c r="L124" s="2">
        <f>_xll.GL("Cell","Balance",,,$C$4,,L$9,$E124,$C$8,,,,,,,,,,,,,$C$5)</f>
        <v>0</v>
      </c>
      <c r="M124" s="2">
        <f>_xll.GL("Cell","Balance",,,$C$4,,M$9,$E124,$C$8,,,,,,,,,,,,,$C$5)</f>
        <v>0</v>
      </c>
    </row>
    <row r="125" spans="1:13" hidden="1" x14ac:dyDescent="0.35">
      <c r="A125" t="s">
        <v>22</v>
      </c>
      <c r="B125" t="str">
        <f t="shared" si="2"/>
        <v>Hide</v>
      </c>
      <c r="E125" t="str">
        <f>"2700"</f>
        <v>2700</v>
      </c>
      <c r="F125" t="str">
        <f>_xll.GL("Cell","AccountName",,,,,$C$6,$E125,$C$8)</f>
        <v>Line of Credit-Accounts Recievable-Corporate</v>
      </c>
      <c r="G125" s="2">
        <f>_xll.GL("Cell","Balance",,,$C$4,,G$9,$E125,$C$8,,,,,,,,,,,,,$C$5)</f>
        <v>0</v>
      </c>
      <c r="H125" s="2">
        <f>_xll.GL("Cell","Balance",,,$C$4,,H$9,$E125,$C$8,,,,,,,,,,,,,$C$5)</f>
        <v>0</v>
      </c>
      <c r="I125" s="2">
        <f>_xll.GL("Cell","Balance",,,$C$4,,I$9,$E125,$C$8,,,,,,,,,,,,,$C$5)</f>
        <v>0</v>
      </c>
      <c r="J125" s="2">
        <f>_xll.GL("Cell","Balance",,,$C$4,,J$9,$E125,$C$8,,,,,,,,,,,,,$C$5)</f>
        <v>0</v>
      </c>
      <c r="K125" s="2">
        <f>_xll.GL("Cell","Balance",,,$C$4,,K$9,$E125,$C$8,,,,,,,,,,,,,$C$5)</f>
        <v>0</v>
      </c>
      <c r="L125" s="2">
        <f>_xll.GL("Cell","Balance",,,$C$4,,L$9,$E125,$C$8,,,,,,,,,,,,,$C$5)</f>
        <v>0</v>
      </c>
      <c r="M125" s="2">
        <f>_xll.GL("Cell","Balance",,,$C$4,,M$9,$E125,$C$8,,,,,,,,,,,,,$C$5)</f>
        <v>0</v>
      </c>
    </row>
    <row r="126" spans="1:13" x14ac:dyDescent="0.35">
      <c r="A126" t="s">
        <v>22</v>
      </c>
      <c r="B126" t="str">
        <f t="shared" si="2"/>
        <v>Show</v>
      </c>
      <c r="E126" t="str">
        <f>"2710"</f>
        <v>2710</v>
      </c>
      <c r="F126" t="str">
        <f>_xll.GL("Cell","AccountName",,,,,$C$6,$E126,$C$8)</f>
        <v>Operating Line of Credit--Corporate</v>
      </c>
      <c r="G126" s="2">
        <f>_xll.GL("Cell","Balance",,,$C$4,,G$9,$E126,$C$8,,,,,,,,,,,,,$C$5)</f>
        <v>-60000</v>
      </c>
      <c r="H126" s="2">
        <f>_xll.GL("Cell","Balance",,,$C$4,,H$9,$E126,$C$8,,,,,,,,,,,,,$C$5)</f>
        <v>0</v>
      </c>
      <c r="I126" s="2">
        <f>_xll.GL("Cell","Balance",,,$C$4,,I$9,$E126,$C$8,,,,,,,,,,,,,$C$5)</f>
        <v>0</v>
      </c>
      <c r="J126" s="2">
        <f>_xll.GL("Cell","Balance",,,$C$4,,J$9,$E126,$C$8,,,,,,,,,,,,,$C$5)</f>
        <v>0</v>
      </c>
      <c r="K126" s="2">
        <f>_xll.GL("Cell","Balance",,,$C$4,,K$9,$E126,$C$8,,,,,,,,,,,,,$C$5)</f>
        <v>0</v>
      </c>
      <c r="L126" s="2">
        <f>_xll.GL("Cell","Balance",,,$C$4,,L$9,$E126,$C$8,,,,,,,,,,,,,$C$5)</f>
        <v>0</v>
      </c>
      <c r="M126" s="2">
        <f>_xll.GL("Cell","Balance",,,$C$4,,M$9,$E126,$C$8,,,,,,,,,,,,,$C$5)</f>
        <v>0</v>
      </c>
    </row>
    <row r="127" spans="1:13" x14ac:dyDescent="0.35">
      <c r="A127" t="s">
        <v>22</v>
      </c>
      <c r="B127" t="str">
        <f t="shared" si="2"/>
        <v>Show</v>
      </c>
      <c r="E127" t="str">
        <f>"2720"</f>
        <v>2720</v>
      </c>
      <c r="F127" t="str">
        <f>_xll.GL("Cell","AccountName",,,,,$C$6,$E127,$C$8)</f>
        <v>Client Deposits--Corporate</v>
      </c>
      <c r="G127" s="2">
        <f>_xll.GL("Cell","Balance",,,$C$4,,G$9,$E127,$C$8,,,,,,,,,,,,,$C$5)</f>
        <v>-120000</v>
      </c>
      <c r="H127" s="2">
        <f>_xll.GL("Cell","Balance",,,$C$4,,H$9,$E127,$C$8,,,,,,,,,,,,,$C$5)</f>
        <v>0</v>
      </c>
      <c r="I127" s="2">
        <f>_xll.GL("Cell","Balance",,,$C$4,,I$9,$E127,$C$8,,,,,,,,,,,,,$C$5)</f>
        <v>0</v>
      </c>
      <c r="J127" s="2">
        <f>_xll.GL("Cell","Balance",,,$C$4,,J$9,$E127,$C$8,,,,,,,,,,,,,$C$5)</f>
        <v>0</v>
      </c>
      <c r="K127" s="2">
        <f>_xll.GL("Cell","Balance",,,$C$4,,K$9,$E127,$C$8,,,,,,,,,,,,,$C$5)</f>
        <v>0</v>
      </c>
      <c r="L127" s="2">
        <f>_xll.GL("Cell","Balance",,,$C$4,,L$9,$E127,$C$8,,,,,,,,,,,,,$C$5)</f>
        <v>0</v>
      </c>
      <c r="M127" s="2">
        <f>_xll.GL("Cell","Balance",,,$C$4,,M$9,$E127,$C$8,,,,,,,,,,,,,$C$5)</f>
        <v>0</v>
      </c>
    </row>
    <row r="128" spans="1:13" x14ac:dyDescent="0.35">
      <c r="A128" t="s">
        <v>22</v>
      </c>
      <c r="B128" t="str">
        <f t="shared" si="2"/>
        <v>Show</v>
      </c>
      <c r="E128" t="str">
        <f>"2730"</f>
        <v>2730</v>
      </c>
      <c r="F128" t="str">
        <f>_xll.GL("Cell","AccountName",,,,,$C$6,$E128,$C$8)</f>
        <v>Purchases Clearing Account--Corporate</v>
      </c>
      <c r="G128" s="2">
        <f>_xll.GL("Cell","Balance",,,$C$4,,G$9,$E128,$C$8,,,,,,,,,,,,,$C$5)</f>
        <v>-790.2</v>
      </c>
      <c r="H128" s="2">
        <f>_xll.GL("Cell","Balance",,,$C$4,,H$9,$E128,$C$8,,,,,,,,,,,,,$C$5)</f>
        <v>0</v>
      </c>
      <c r="I128" s="2">
        <f>_xll.GL("Cell","Balance",,,$C$4,,I$9,$E128,$C$8,,,,,,,,,,,,,$C$5)</f>
        <v>0</v>
      </c>
      <c r="J128" s="2">
        <f>_xll.GL("Cell","Balance",,,$C$4,,J$9,$E128,$C$8,,,,,,,,,,,,,$C$5)</f>
        <v>0</v>
      </c>
      <c r="K128" s="2">
        <f>_xll.GL("Cell","Balance",,,$C$4,,K$9,$E128,$C$8,,,,,,,,,,,,,$C$5)</f>
        <v>0</v>
      </c>
      <c r="L128" s="2">
        <f>_xll.GL("Cell","Balance",,,$C$4,,L$9,$E128,$C$8,,,,,,,,,,,,,$C$5)</f>
        <v>0</v>
      </c>
      <c r="M128" s="2">
        <f>_xll.GL("Cell","Balance",,,$C$4,,M$9,$E128,$C$8,,,,,,,,,,,,,$C$5)</f>
        <v>0</v>
      </c>
    </row>
    <row r="129" spans="1:13" x14ac:dyDescent="0.35">
      <c r="A129" t="s">
        <v>22</v>
      </c>
      <c r="B129" t="str">
        <f t="shared" si="2"/>
        <v>Show</v>
      </c>
      <c r="E129" t="str">
        <f>"2735"</f>
        <v>2735</v>
      </c>
      <c r="F129" t="str">
        <f>_xll.GL("Cell","AccountName",,,,,$C$6,$E129,$C$8)</f>
        <v>Purchases Clearing Acct for Inventory--Corporate</v>
      </c>
      <c r="G129" s="2">
        <f>_xll.GL("Cell","Balance",,,$C$4,,G$9,$E129,$C$8,,,,,,,,,,,,,$C$5)</f>
        <v>-89237.1</v>
      </c>
      <c r="H129" s="2">
        <f>_xll.GL("Cell","Balance",,,$C$4,,H$9,$E129,$C$8,,,,,,,,,,,,,$C$5)</f>
        <v>0</v>
      </c>
      <c r="I129" s="2">
        <f>_xll.GL("Cell","Balance",,,$C$4,,I$9,$E129,$C$8,,,,,,,,,,,,,$C$5)</f>
        <v>0</v>
      </c>
      <c r="J129" s="2">
        <f>_xll.GL("Cell","Balance",,,$C$4,,J$9,$E129,$C$8,,,,,,,,,,,,,$C$5)</f>
        <v>0</v>
      </c>
      <c r="K129" s="2">
        <f>_xll.GL("Cell","Balance",,,$C$4,,K$9,$E129,$C$8,,,,,,,,,,,,,$C$5)</f>
        <v>0</v>
      </c>
      <c r="L129" s="2">
        <f>_xll.GL("Cell","Balance",,,$C$4,,L$9,$E129,$C$8,,,,,,,,,,,,,$C$5)</f>
        <v>0</v>
      </c>
      <c r="M129" s="2">
        <f>_xll.GL("Cell","Balance",,,$C$4,,M$9,$E129,$C$8,,,,,,,,,,,,,$C$5)</f>
        <v>0</v>
      </c>
    </row>
    <row r="130" spans="1:13" x14ac:dyDescent="0.35">
      <c r="A130" t="s">
        <v>22</v>
      </c>
      <c r="B130" t="str">
        <f t="shared" si="2"/>
        <v>Show</v>
      </c>
      <c r="E130" t="str">
        <f>"2740"</f>
        <v>2740</v>
      </c>
      <c r="F130" t="str">
        <f>_xll.GL("Cell","AccountName",,,,,$C$6,$E130,$C$8)</f>
        <v>Advances from Customers--Corporate</v>
      </c>
      <c r="G130" s="2">
        <f>_xll.GL("Cell","Balance",,,$C$4,,G$9,$E130,$C$8,,,,,,,,,,,,,$C$5)</f>
        <v>-83500</v>
      </c>
      <c r="H130" s="2">
        <f>_xll.GL("Cell","Balance",,,$C$4,,H$9,$E130,$C$8,,,,,,,,,,,,,$C$5)</f>
        <v>0</v>
      </c>
      <c r="I130" s="2">
        <f>_xll.GL("Cell","Balance",,,$C$4,,I$9,$E130,$C$8,,,,,,,,,,,,,$C$5)</f>
        <v>0</v>
      </c>
      <c r="J130" s="2">
        <f>_xll.GL("Cell","Balance",,,$C$4,,J$9,$E130,$C$8,,,,,,,,,,,,,$C$5)</f>
        <v>0</v>
      </c>
      <c r="K130" s="2">
        <f>_xll.GL("Cell","Balance",,,$C$4,,K$9,$E130,$C$8,,,,,,,,,,,,,$C$5)</f>
        <v>0</v>
      </c>
      <c r="L130" s="2">
        <f>_xll.GL("Cell","Balance",,,$C$4,,L$9,$E130,$C$8,,,,,,,,,,,,,$C$5)</f>
        <v>0</v>
      </c>
      <c r="M130" s="2">
        <f>_xll.GL("Cell","Balance",,,$C$4,,M$9,$E130,$C$8,,,,,,,,,,,,,$C$5)</f>
        <v>0</v>
      </c>
    </row>
    <row r="131" spans="1:13" x14ac:dyDescent="0.35">
      <c r="A131" t="s">
        <v>22</v>
      </c>
      <c r="B131" t="str">
        <f t="shared" si="2"/>
        <v>Show</v>
      </c>
      <c r="E131" t="str">
        <f>"2800"</f>
        <v>2800</v>
      </c>
      <c r="F131" t="str">
        <f>_xll.GL("Cell","AccountName",,,,,$C$6,$E131,$C$8)</f>
        <v>Current N/P on Vehicles--Corporate</v>
      </c>
      <c r="G131" s="2">
        <f>_xll.GL("Cell","Balance",,,$C$4,,G$9,$E131,$C$8,,,,,,,,,,,,,$C$5)</f>
        <v>-4166.6400000000003</v>
      </c>
      <c r="H131" s="2">
        <f>_xll.GL("Cell","Balance",,,$C$4,,H$9,$E131,$C$8,,,,,,,,,,,,,$C$5)</f>
        <v>0</v>
      </c>
      <c r="I131" s="2">
        <f>_xll.GL("Cell","Balance",,,$C$4,,I$9,$E131,$C$8,,,,,,,,,,,,,$C$5)</f>
        <v>0</v>
      </c>
      <c r="J131" s="2">
        <f>_xll.GL("Cell","Balance",,,$C$4,,J$9,$E131,$C$8,,,,,,,,,,,,,$C$5)</f>
        <v>0</v>
      </c>
      <c r="K131" s="2">
        <f>_xll.GL("Cell","Balance",,,$C$4,,K$9,$E131,$C$8,,,,,,,,,,,,,$C$5)</f>
        <v>0</v>
      </c>
      <c r="L131" s="2">
        <f>_xll.GL("Cell","Balance",,,$C$4,,L$9,$E131,$C$8,,,,,,,,,,,,,$C$5)</f>
        <v>0</v>
      </c>
      <c r="M131" s="2">
        <f>_xll.GL("Cell","Balance",,,$C$4,,M$9,$E131,$C$8,,,,,,,,,,,,,$C$5)</f>
        <v>0</v>
      </c>
    </row>
    <row r="132" spans="1:13" hidden="1" x14ac:dyDescent="0.35">
      <c r="A132" t="s">
        <v>22</v>
      </c>
      <c r="B132" t="str">
        <f t="shared" si="2"/>
        <v>Hide</v>
      </c>
      <c r="E132" t="str">
        <f>"2810"</f>
        <v>2810</v>
      </c>
      <c r="F132" t="str">
        <f>_xll.GL("Cell","AccountName",,,,,$C$6,$E132,$C$8)</f>
        <v>Current N/P to Banks--Corporate</v>
      </c>
      <c r="G132" s="2">
        <f>_xll.GL("Cell","Balance",,,$C$4,,G$9,$E132,$C$8,,,,,,,,,,,,,$C$5)</f>
        <v>0</v>
      </c>
      <c r="H132" s="2">
        <f>_xll.GL("Cell","Balance",,,$C$4,,H$9,$E132,$C$8,,,,,,,,,,,,,$C$5)</f>
        <v>0</v>
      </c>
      <c r="I132" s="2">
        <f>_xll.GL("Cell","Balance",,,$C$4,,I$9,$E132,$C$8,,,,,,,,,,,,,$C$5)</f>
        <v>0</v>
      </c>
      <c r="J132" s="2">
        <f>_xll.GL("Cell","Balance",,,$C$4,,J$9,$E132,$C$8,,,,,,,,,,,,,$C$5)</f>
        <v>0</v>
      </c>
      <c r="K132" s="2">
        <f>_xll.GL("Cell","Balance",,,$C$4,,K$9,$E132,$C$8,,,,,,,,,,,,,$C$5)</f>
        <v>0</v>
      </c>
      <c r="L132" s="2">
        <f>_xll.GL("Cell","Balance",,,$C$4,,L$9,$E132,$C$8,,,,,,,,,,,,,$C$5)</f>
        <v>0</v>
      </c>
      <c r="M132" s="2">
        <f>_xll.GL("Cell","Balance",,,$C$4,,M$9,$E132,$C$8,,,,,,,,,,,,,$C$5)</f>
        <v>0</v>
      </c>
    </row>
    <row r="133" spans="1:13" x14ac:dyDescent="0.35">
      <c r="A133" t="s">
        <v>22</v>
      </c>
      <c r="B133" t="str">
        <f t="shared" si="2"/>
        <v>Show</v>
      </c>
      <c r="E133" t="str">
        <f>"2820"</f>
        <v>2820</v>
      </c>
      <c r="F133" t="str">
        <f>_xll.GL("Cell","AccountName",,,,,$C$6,$E133,$C$8)</f>
        <v>Current N/P to Stockholders--Corporate</v>
      </c>
      <c r="G133" s="2">
        <f>_xll.GL("Cell","Balance",,,$C$4,,G$9,$E133,$C$8,,,,,,,,,,,,,$C$5)</f>
        <v>-41665.760000000002</v>
      </c>
      <c r="H133" s="2">
        <f>_xll.GL("Cell","Balance",,,$C$4,,H$9,$E133,$C$8,,,,,,,,,,,,,$C$5)</f>
        <v>0</v>
      </c>
      <c r="I133" s="2">
        <f>_xll.GL("Cell","Balance",,,$C$4,,I$9,$E133,$C$8,,,,,,,,,,,,,$C$5)</f>
        <v>0</v>
      </c>
      <c r="J133" s="2">
        <f>_xll.GL("Cell","Balance",,,$C$4,,J$9,$E133,$C$8,,,,,,,,,,,,,$C$5)</f>
        <v>0</v>
      </c>
      <c r="K133" s="2">
        <f>_xll.GL("Cell","Balance",,,$C$4,,K$9,$E133,$C$8,,,,,,,,,,,,,$C$5)</f>
        <v>0</v>
      </c>
      <c r="L133" s="2">
        <f>_xll.GL("Cell","Balance",,,$C$4,,L$9,$E133,$C$8,,,,,,,,,,,,,$C$5)</f>
        <v>0</v>
      </c>
      <c r="M133" s="2">
        <f>_xll.GL("Cell","Balance",,,$C$4,,M$9,$E133,$C$8,,,,,,,,,,,,,$C$5)</f>
        <v>0</v>
      </c>
    </row>
    <row r="134" spans="1:13" x14ac:dyDescent="0.35">
      <c r="A134" t="s">
        <v>22</v>
      </c>
      <c r="B134" t="str">
        <f t="shared" si="2"/>
        <v>Show</v>
      </c>
      <c r="E134" t="str">
        <f>"2900"</f>
        <v>2900</v>
      </c>
      <c r="F134" t="str">
        <f>_xll.GL("Cell","AccountName",,,,,$C$6,$E134,$C$8)</f>
        <v>Notes Payable on Vehicles--Corporate</v>
      </c>
      <c r="G134" s="2">
        <f>_xll.GL("Cell","Balance",,,$C$4,,G$9,$E134,$C$8,,,,,,,,,,,,,$C$5)</f>
        <v>-129171.04</v>
      </c>
      <c r="H134" s="2">
        <f>_xll.GL("Cell","Balance",,,$C$4,,H$9,$E134,$C$8,,,,,,,,,,,,,$C$5)</f>
        <v>0</v>
      </c>
      <c r="I134" s="2">
        <f>_xll.GL("Cell","Balance",,,$C$4,,I$9,$E134,$C$8,,,,,,,,,,,,,$C$5)</f>
        <v>0</v>
      </c>
      <c r="J134" s="2">
        <f>_xll.GL("Cell","Balance",,,$C$4,,J$9,$E134,$C$8,,,,,,,,,,,,,$C$5)</f>
        <v>0</v>
      </c>
      <c r="K134" s="2">
        <f>_xll.GL("Cell","Balance",,,$C$4,,K$9,$E134,$C$8,,,,,,,,,,,,,$C$5)</f>
        <v>0</v>
      </c>
      <c r="L134" s="2">
        <f>_xll.GL("Cell","Balance",,,$C$4,,L$9,$E134,$C$8,,,,,,,,,,,,,$C$5)</f>
        <v>0</v>
      </c>
      <c r="M134" s="2">
        <f>_xll.GL("Cell","Balance",,,$C$4,,M$9,$E134,$C$8,,,,,,,,,,,,,$C$5)</f>
        <v>0</v>
      </c>
    </row>
    <row r="135" spans="1:13" hidden="1" x14ac:dyDescent="0.35">
      <c r="A135" t="s">
        <v>22</v>
      </c>
      <c r="B135" t="str">
        <f t="shared" si="2"/>
        <v>Hide</v>
      </c>
      <c r="E135" t="str">
        <f>"2910"</f>
        <v>2910</v>
      </c>
      <c r="F135" t="str">
        <f>_xll.GL("Cell","AccountName",,,,,$C$6,$E135,$C$8)</f>
        <v>Notes Payable to Banks--Corporate</v>
      </c>
      <c r="G135" s="2">
        <f>_xll.GL("Cell","Balance",,,$C$4,,G$9,$E135,$C$8,,,,,,,,,,,,,$C$5)</f>
        <v>0</v>
      </c>
      <c r="H135" s="2">
        <f>_xll.GL("Cell","Balance",,,$C$4,,H$9,$E135,$C$8,,,,,,,,,,,,,$C$5)</f>
        <v>0</v>
      </c>
      <c r="I135" s="2">
        <f>_xll.GL("Cell","Balance",,,$C$4,,I$9,$E135,$C$8,,,,,,,,,,,,,$C$5)</f>
        <v>0</v>
      </c>
      <c r="J135" s="2">
        <f>_xll.GL("Cell","Balance",,,$C$4,,J$9,$E135,$C$8,,,,,,,,,,,,,$C$5)</f>
        <v>0</v>
      </c>
      <c r="K135" s="2">
        <f>_xll.GL("Cell","Balance",,,$C$4,,K$9,$E135,$C$8,,,,,,,,,,,,,$C$5)</f>
        <v>0</v>
      </c>
      <c r="L135" s="2">
        <f>_xll.GL("Cell","Balance",,,$C$4,,L$9,$E135,$C$8,,,,,,,,,,,,,$C$5)</f>
        <v>0</v>
      </c>
      <c r="M135" s="2">
        <f>_xll.GL("Cell","Balance",,,$C$4,,M$9,$E135,$C$8,,,,,,,,,,,,,$C$5)</f>
        <v>0</v>
      </c>
    </row>
    <row r="136" spans="1:13" x14ac:dyDescent="0.35">
      <c r="A136" t="s">
        <v>22</v>
      </c>
      <c r="B136" t="str">
        <f t="shared" si="2"/>
        <v>Show</v>
      </c>
      <c r="E136" t="str">
        <f>"2920"</f>
        <v>2920</v>
      </c>
      <c r="F136" t="str">
        <f>_xll.GL("Cell","AccountName",,,,,$C$6,$E136,$C$8)</f>
        <v>Notes Payable to Stockholders--Corporate</v>
      </c>
      <c r="G136" s="2">
        <f>_xll.GL("Cell","Balance",,,$C$4,,G$9,$E136,$C$8,,,,,,,,,,,,,$C$5)</f>
        <v>-83340.639999999999</v>
      </c>
      <c r="H136" s="2">
        <f>_xll.GL("Cell","Balance",,,$C$4,,H$9,$E136,$C$8,,,,,,,,,,,,,$C$5)</f>
        <v>0</v>
      </c>
      <c r="I136" s="2">
        <f>_xll.GL("Cell","Balance",,,$C$4,,I$9,$E136,$C$8,,,,,,,,,,,,,$C$5)</f>
        <v>0</v>
      </c>
      <c r="J136" s="2">
        <f>_xll.GL("Cell","Balance",,,$C$4,,J$9,$E136,$C$8,,,,,,,,,,,,,$C$5)</f>
        <v>0</v>
      </c>
      <c r="K136" s="2">
        <f>_xll.GL("Cell","Balance",,,$C$4,,K$9,$E136,$C$8,,,,,,,,,,,,,$C$5)</f>
        <v>0</v>
      </c>
      <c r="L136" s="2">
        <f>_xll.GL("Cell","Balance",,,$C$4,,L$9,$E136,$C$8,,,,,,,,,,,,,$C$5)</f>
        <v>0</v>
      </c>
      <c r="M136" s="2">
        <f>_xll.GL("Cell","Balance",,,$C$4,,M$9,$E136,$C$8,,,,,,,,,,,,,$C$5)</f>
        <v>0</v>
      </c>
    </row>
    <row r="137" spans="1:13" x14ac:dyDescent="0.35">
      <c r="A137" t="s">
        <v>22</v>
      </c>
      <c r="B137" t="str">
        <f t="shared" si="2"/>
        <v>Show</v>
      </c>
      <c r="E137" t="str">
        <f>"2930"</f>
        <v>2930</v>
      </c>
      <c r="F137" t="str">
        <f>_xll.GL("Cell","AccountName",,,,,$C$6,$E137,$C$8)</f>
        <v>Capital Leases Payable--Corporate</v>
      </c>
      <c r="G137" s="2">
        <f>_xll.GL("Cell","Balance",,,$C$4,,G$9,$E137,$C$8,,,,,,,,,,,,,$C$5)</f>
        <v>-1095052.1200000001</v>
      </c>
      <c r="H137" s="2">
        <f>_xll.GL("Cell","Balance",,,$C$4,,H$9,$E137,$C$8,,,,,,,,,,,,,$C$5)</f>
        <v>0</v>
      </c>
      <c r="I137" s="2">
        <f>_xll.GL("Cell","Balance",,,$C$4,,I$9,$E137,$C$8,,,,,,,,,,,,,$C$5)</f>
        <v>0</v>
      </c>
      <c r="J137" s="2">
        <f>_xll.GL("Cell","Balance",,,$C$4,,J$9,$E137,$C$8,,,,,,,,,,,,,$C$5)</f>
        <v>0</v>
      </c>
      <c r="K137" s="2">
        <f>_xll.GL("Cell","Balance",,,$C$4,,K$9,$E137,$C$8,,,,,,,,,,,,,$C$5)</f>
        <v>0</v>
      </c>
      <c r="L137" s="2">
        <f>_xll.GL("Cell","Balance",,,$C$4,,L$9,$E137,$C$8,,,,,,,,,,,,,$C$5)</f>
        <v>0</v>
      </c>
      <c r="M137" s="2">
        <f>_xll.GL("Cell","Balance",,,$C$4,,M$9,$E137,$C$8,,,,,,,,,,,,,$C$5)</f>
        <v>0</v>
      </c>
    </row>
    <row r="138" spans="1:13" hidden="1" x14ac:dyDescent="0.35">
      <c r="A138" t="s">
        <v>22</v>
      </c>
      <c r="B138" t="str">
        <f t="shared" si="2"/>
        <v>Hide</v>
      </c>
      <c r="E138" t="str">
        <f>"2940"</f>
        <v>2940</v>
      </c>
      <c r="F138" t="str">
        <f>_xll.GL("Cell","AccountName",,,,,$C$6,$E138,$C$8)</f>
        <v>Deferred Income Taxes--Corporate</v>
      </c>
      <c r="G138" s="2">
        <f>_xll.GL("Cell","Balance",,,$C$4,,G$9,$E138,$C$8,,,,,,,,,,,,,$C$5)</f>
        <v>0</v>
      </c>
      <c r="H138" s="2">
        <f>_xll.GL("Cell","Balance",,,$C$4,,H$9,$E138,$C$8,,,,,,,,,,,,,$C$5)</f>
        <v>0</v>
      </c>
      <c r="I138" s="2">
        <f>_xll.GL("Cell","Balance",,,$C$4,,I$9,$E138,$C$8,,,,,,,,,,,,,$C$5)</f>
        <v>0</v>
      </c>
      <c r="J138" s="2">
        <f>_xll.GL("Cell","Balance",,,$C$4,,J$9,$E138,$C$8,,,,,,,,,,,,,$C$5)</f>
        <v>0</v>
      </c>
      <c r="K138" s="2">
        <f>_xll.GL("Cell","Balance",,,$C$4,,K$9,$E138,$C$8,,,,,,,,,,,,,$C$5)</f>
        <v>0</v>
      </c>
      <c r="L138" s="2">
        <f>_xll.GL("Cell","Balance",,,$C$4,,L$9,$E138,$C$8,,,,,,,,,,,,,$C$5)</f>
        <v>0</v>
      </c>
      <c r="M138" s="2">
        <f>_xll.GL("Cell","Balance",,,$C$4,,M$9,$E138,$C$8,,,,,,,,,,,,,$C$5)</f>
        <v>0</v>
      </c>
    </row>
    <row r="139" spans="1:13" hidden="1" x14ac:dyDescent="0.35">
      <c r="A139" t="s">
        <v>22</v>
      </c>
      <c r="B139" t="str">
        <f t="shared" si="2"/>
        <v>Hide</v>
      </c>
      <c r="E139" t="str">
        <f>"2950"</f>
        <v>2950</v>
      </c>
      <c r="F139" t="str">
        <f>_xll.GL("Cell","AccountName",,,,,$C$6,$E139,$C$8)</f>
        <v>PPV - Realized-Corporate</v>
      </c>
      <c r="G139" s="2">
        <f>_xll.GL("Cell","Balance",,,$C$4,,G$9,$E139,$C$8,,,,,,,,,,,,,$C$5)</f>
        <v>0</v>
      </c>
      <c r="H139" s="2">
        <f>_xll.GL("Cell","Balance",,,$C$4,,H$9,$E139,$C$8,,,,,,,,,,,,,$C$5)</f>
        <v>0</v>
      </c>
      <c r="I139" s="2">
        <f>_xll.GL("Cell","Balance",,,$C$4,,I$9,$E139,$C$8,,,,,,,,,,,,,$C$5)</f>
        <v>0</v>
      </c>
      <c r="J139" s="2">
        <f>_xll.GL("Cell","Balance",,,$C$4,,J$9,$E139,$C$8,,,,,,,,,,,,,$C$5)</f>
        <v>0</v>
      </c>
      <c r="K139" s="2">
        <f>_xll.GL("Cell","Balance",,,$C$4,,K$9,$E139,$C$8,,,,,,,,,,,,,$C$5)</f>
        <v>0</v>
      </c>
      <c r="L139" s="2">
        <f>_xll.GL("Cell","Balance",,,$C$4,,L$9,$E139,$C$8,,,,,,,,,,,,,$C$5)</f>
        <v>0</v>
      </c>
      <c r="M139" s="2">
        <f>_xll.GL("Cell","Balance",,,$C$4,,M$9,$E139,$C$8,,,,,,,,,,,,,$C$5)</f>
        <v>0</v>
      </c>
    </row>
    <row r="140" spans="1:13" x14ac:dyDescent="0.35">
      <c r="A140" t="s">
        <v>22</v>
      </c>
      <c r="B140" t="str">
        <f t="shared" si="2"/>
        <v>Show</v>
      </c>
      <c r="E140" t="str">
        <f>"3010"</f>
        <v>3010</v>
      </c>
      <c r="F140" t="str">
        <f>_xll.GL("Cell","AccountName",,,,,$C$6,$E140,$C$8)</f>
        <v>Common Stock--Corporate</v>
      </c>
      <c r="G140" s="2">
        <f>_xll.GL("Cell","Balance",,,$C$4,,G$9,$E140,$C$8,,,,,,,,,,,,,$C$5)</f>
        <v>-3129876</v>
      </c>
      <c r="H140" s="2">
        <f>_xll.GL("Cell","Balance",,,$C$4,,H$9,$E140,$C$8,,,,,,,,,,,,,$C$5)</f>
        <v>0</v>
      </c>
      <c r="I140" s="2">
        <f>_xll.GL("Cell","Balance",,,$C$4,,I$9,$E140,$C$8,,,,,,,,,,,,,$C$5)</f>
        <v>0</v>
      </c>
      <c r="J140" s="2">
        <f>_xll.GL("Cell","Balance",,,$C$4,,J$9,$E140,$C$8,,,,,,,,,,,,,$C$5)</f>
        <v>0</v>
      </c>
      <c r="K140" s="2">
        <f>_xll.GL("Cell","Balance",,,$C$4,,K$9,$E140,$C$8,,,,,,,,,,,,,$C$5)</f>
        <v>0</v>
      </c>
      <c r="L140" s="2">
        <f>_xll.GL("Cell","Balance",,,$C$4,,L$9,$E140,$C$8,,,,,,,,,,,,,$C$5)</f>
        <v>0</v>
      </c>
      <c r="M140" s="2">
        <f>_xll.GL("Cell","Balance",,,$C$4,,M$9,$E140,$C$8,,,,,,,,,,,,,$C$5)</f>
        <v>0</v>
      </c>
    </row>
    <row r="141" spans="1:13" x14ac:dyDescent="0.35">
      <c r="A141" t="s">
        <v>22</v>
      </c>
      <c r="B141" t="str">
        <f t="shared" ref="B141:B204" si="3">IF(ABS(SUMIF(G141:N141,"&gt;0"))+ABS(SUMIF(G141:N141,"&lt;0"))=0,"Hide","Show")</f>
        <v>Show</v>
      </c>
      <c r="E141" t="str">
        <f>"3020"</f>
        <v>3020</v>
      </c>
      <c r="F141" t="str">
        <f>_xll.GL("Cell","AccountName",,,,,$C$6,$E141,$C$8)</f>
        <v>Additional Paid-In Capital-Common Stock</v>
      </c>
      <c r="G141" s="2">
        <f>_xll.GL("Cell","Balance",,,$C$4,,G$9,$E141,$C$8,,,,,,,,,,,,,$C$5)</f>
        <v>-802611.68</v>
      </c>
      <c r="H141" s="2">
        <f>_xll.GL("Cell","Balance",,,$C$4,,H$9,$E141,$C$8,,,,,,,,,,,,,$C$5)</f>
        <v>0</v>
      </c>
      <c r="I141" s="2">
        <f>_xll.GL("Cell","Balance",,,$C$4,,I$9,$E141,$C$8,,,,,,,,,,,,,$C$5)</f>
        <v>0</v>
      </c>
      <c r="J141" s="2">
        <f>_xll.GL("Cell","Balance",,,$C$4,,J$9,$E141,$C$8,,,,,,,,,,,,,$C$5)</f>
        <v>0</v>
      </c>
      <c r="K141" s="2">
        <f>_xll.GL("Cell","Balance",,,$C$4,,K$9,$E141,$C$8,,,,,,,,,,,,,$C$5)</f>
        <v>0</v>
      </c>
      <c r="L141" s="2">
        <f>_xll.GL("Cell","Balance",,,$C$4,,L$9,$E141,$C$8,,,,,,,,,,,,,$C$5)</f>
        <v>0</v>
      </c>
      <c r="M141" s="2">
        <f>_xll.GL("Cell","Balance",,,$C$4,,M$9,$E141,$C$8,,,,,,,,,,,,,$C$5)</f>
        <v>0</v>
      </c>
    </row>
    <row r="142" spans="1:13" x14ac:dyDescent="0.35">
      <c r="A142" t="s">
        <v>22</v>
      </c>
      <c r="B142" t="str">
        <f t="shared" si="3"/>
        <v>Show</v>
      </c>
      <c r="E142" t="str">
        <f>"3030"</f>
        <v>3030</v>
      </c>
      <c r="F142" t="str">
        <f>_xll.GL("Cell","AccountName",,,,,$C$6,$E142,$C$8)</f>
        <v>Retained Earnings--Corporate</v>
      </c>
      <c r="G142" s="2">
        <f>_xll.GL("Cell","Balance",,,$C$4,,G$9,$E142,$C$8,,,,,,,,,,,,,$C$5)</f>
        <v>-1708920.98</v>
      </c>
      <c r="H142" s="2">
        <f>_xll.GL("Cell","Balance",,,$C$4,,H$9,$E142,$C$8,,,,,,,,,,,,,$C$5)</f>
        <v>0</v>
      </c>
      <c r="I142" s="2">
        <f>_xll.GL("Cell","Balance",,,$C$4,,I$9,$E142,$C$8,,,,,,,,,,,,,$C$5)</f>
        <v>0</v>
      </c>
      <c r="J142" s="2">
        <f>_xll.GL("Cell","Balance",,,$C$4,,J$9,$E142,$C$8,,,,,,,,,,,,,$C$5)</f>
        <v>0</v>
      </c>
      <c r="K142" s="2">
        <f>_xll.GL("Cell","Balance",,,$C$4,,K$9,$E142,$C$8,,,,,,,,,,,,,$C$5)</f>
        <v>0</v>
      </c>
      <c r="L142" s="2">
        <f>_xll.GL("Cell","Balance",,,$C$4,,L$9,$E142,$C$8,,,,,,,,,,,,,$C$5)</f>
        <v>0</v>
      </c>
      <c r="M142" s="2">
        <f>_xll.GL("Cell","Balance",,,$C$4,,M$9,$E142,$C$8,,,,,,,,,,,,,$C$5)</f>
        <v>0</v>
      </c>
    </row>
    <row r="143" spans="1:13" x14ac:dyDescent="0.35">
      <c r="A143" t="s">
        <v>22</v>
      </c>
      <c r="B143" t="str">
        <f t="shared" si="3"/>
        <v>Show</v>
      </c>
      <c r="E143" t="str">
        <f>"4100"</f>
        <v>4100</v>
      </c>
      <c r="F143" t="str">
        <f>_xll.GL("Cell","AccountName",,,,,$C$6,$E143,$C$8)</f>
        <v>Sales--Corporate</v>
      </c>
      <c r="G143" s="2">
        <f>_xll.GL("Cell","Balance",,,$C$4,,G$9,$E143,$C$8,,,,,,,,,,,,,$C$5)</f>
        <v>-4136.55</v>
      </c>
      <c r="H143" s="2">
        <f>_xll.GL("Cell","Balance",,,$C$4,,H$9,$E143,$C$8,,,,,,,,,,,,,$C$5)</f>
        <v>0</v>
      </c>
      <c r="I143" s="2">
        <f>_xll.GL("Cell","Balance",,,$C$4,,I$9,$E143,$C$8,,,,,,,,,,,,,$C$5)</f>
        <v>0</v>
      </c>
      <c r="J143" s="2">
        <f>_xll.GL("Cell","Balance",,,$C$4,,J$9,$E143,$C$8,,,,,,,,,,,,,$C$5)</f>
        <v>0</v>
      </c>
      <c r="K143" s="2">
        <f>_xll.GL("Cell","Balance",,,$C$4,,K$9,$E143,$C$8,,,,,,,,,,,,,$C$5)</f>
        <v>0</v>
      </c>
      <c r="L143" s="2">
        <f>_xll.GL("Cell","Balance",,,$C$4,,L$9,$E143,$C$8,,,,,,,,,,,,,$C$5)</f>
        <v>0</v>
      </c>
      <c r="M143" s="2">
        <f>_xll.GL("Cell","Balance",,,$C$4,,M$9,$E143,$C$8,,,,,,,,,,,,,$C$5)</f>
        <v>0</v>
      </c>
    </row>
    <row r="144" spans="1:13" hidden="1" x14ac:dyDescent="0.35">
      <c r="A144" t="s">
        <v>22</v>
      </c>
      <c r="B144" t="str">
        <f t="shared" si="3"/>
        <v>Hide</v>
      </c>
      <c r="E144" t="str">
        <f>"4120"</f>
        <v>4120</v>
      </c>
      <c r="F144" t="str">
        <f>_xll.GL("Cell","AccountName",,,,,$C$6,$E144,$C$8)</f>
        <v>US Sales - Service Plans-Corporate</v>
      </c>
      <c r="G144" s="2">
        <f>_xll.GL("Cell","Balance",,,$C$4,,G$9,$E144,$C$8,,,,,,,,,,,,,$C$5)</f>
        <v>0</v>
      </c>
      <c r="H144" s="2">
        <f>_xll.GL("Cell","Balance",,,$C$4,,H$9,$E144,$C$8,,,,,,,,,,,,,$C$5)</f>
        <v>0</v>
      </c>
      <c r="I144" s="2">
        <f>_xll.GL("Cell","Balance",,,$C$4,,I$9,$E144,$C$8,,,,,,,,,,,,,$C$5)</f>
        <v>0</v>
      </c>
      <c r="J144" s="2">
        <f>_xll.GL("Cell","Balance",,,$C$4,,J$9,$E144,$C$8,,,,,,,,,,,,,$C$5)</f>
        <v>0</v>
      </c>
      <c r="K144" s="2">
        <f>_xll.GL("Cell","Balance",,,$C$4,,K$9,$E144,$C$8,,,,,,,,,,,,,$C$5)</f>
        <v>0</v>
      </c>
      <c r="L144" s="2">
        <f>_xll.GL("Cell","Balance",,,$C$4,,L$9,$E144,$C$8,,,,,,,,,,,,,$C$5)</f>
        <v>0</v>
      </c>
      <c r="M144" s="2">
        <f>_xll.GL("Cell","Balance",,,$C$4,,M$9,$E144,$C$8,,,,,,,,,,,,,$C$5)</f>
        <v>0</v>
      </c>
    </row>
    <row r="145" spans="1:13" hidden="1" x14ac:dyDescent="0.35">
      <c r="A145" t="s">
        <v>22</v>
      </c>
      <c r="B145" t="str">
        <f t="shared" si="3"/>
        <v>Hide</v>
      </c>
      <c r="E145" t="str">
        <f>"4121"</f>
        <v>4121</v>
      </c>
      <c r="F145" t="str">
        <f>_xll.GL("Cell","AccountName",,,,,$C$6,$E145,$C$8)</f>
        <v>Canadian Sales - Service Plans-Corporate</v>
      </c>
      <c r="G145" s="2">
        <f>_xll.GL("Cell","Balance",,,$C$4,,G$9,$E145,$C$8,,,,,,,,,,,,,$C$5)</f>
        <v>0</v>
      </c>
      <c r="H145" s="2">
        <f>_xll.GL("Cell","Balance",,,$C$4,,H$9,$E145,$C$8,,,,,,,,,,,,,$C$5)</f>
        <v>0</v>
      </c>
      <c r="I145" s="2">
        <f>_xll.GL("Cell","Balance",,,$C$4,,I$9,$E145,$C$8,,,,,,,,,,,,,$C$5)</f>
        <v>0</v>
      </c>
      <c r="J145" s="2">
        <f>_xll.GL("Cell","Balance",,,$C$4,,J$9,$E145,$C$8,,,,,,,,,,,,,$C$5)</f>
        <v>0</v>
      </c>
      <c r="K145" s="2">
        <f>_xll.GL("Cell","Balance",,,$C$4,,K$9,$E145,$C$8,,,,,,,,,,,,,$C$5)</f>
        <v>0</v>
      </c>
      <c r="L145" s="2">
        <f>_xll.GL("Cell","Balance",,,$C$4,,L$9,$E145,$C$8,,,,,,,,,,,,,$C$5)</f>
        <v>0</v>
      </c>
      <c r="M145" s="2">
        <f>_xll.GL("Cell","Balance",,,$C$4,,M$9,$E145,$C$8,,,,,,,,,,,,,$C$5)</f>
        <v>0</v>
      </c>
    </row>
    <row r="146" spans="1:13" hidden="1" x14ac:dyDescent="0.35">
      <c r="A146" t="s">
        <v>22</v>
      </c>
      <c r="B146" t="str">
        <f t="shared" si="3"/>
        <v>Hide</v>
      </c>
      <c r="E146" t="str">
        <f>"4122"</f>
        <v>4122</v>
      </c>
      <c r="F146" t="str">
        <f>_xll.GL("Cell","AccountName",,,,,$C$6,$E146,$C$8)</f>
        <v>AustralAsian Sales - Service Plans-Corporate</v>
      </c>
      <c r="G146" s="2">
        <f>_xll.GL("Cell","Balance",,,$C$4,,G$9,$E146,$C$8,,,,,,,,,,,,,$C$5)</f>
        <v>0</v>
      </c>
      <c r="H146" s="2">
        <f>_xll.GL("Cell","Balance",,,$C$4,,H$9,$E146,$C$8,,,,,,,,,,,,,$C$5)</f>
        <v>0</v>
      </c>
      <c r="I146" s="2">
        <f>_xll.GL("Cell","Balance",,,$C$4,,I$9,$E146,$C$8,,,,,,,,,,,,,$C$5)</f>
        <v>0</v>
      </c>
      <c r="J146" s="2">
        <f>_xll.GL("Cell","Balance",,,$C$4,,J$9,$E146,$C$8,,,,,,,,,,,,,$C$5)</f>
        <v>0</v>
      </c>
      <c r="K146" s="2">
        <f>_xll.GL("Cell","Balance",,,$C$4,,K$9,$E146,$C$8,,,,,,,,,,,,,$C$5)</f>
        <v>0</v>
      </c>
      <c r="L146" s="2">
        <f>_xll.GL("Cell","Balance",,,$C$4,,L$9,$E146,$C$8,,,,,,,,,,,,,$C$5)</f>
        <v>0</v>
      </c>
      <c r="M146" s="2">
        <f>_xll.GL("Cell","Balance",,,$C$4,,M$9,$E146,$C$8,,,,,,,,,,,,,$C$5)</f>
        <v>0</v>
      </c>
    </row>
    <row r="147" spans="1:13" hidden="1" x14ac:dyDescent="0.35">
      <c r="A147" t="s">
        <v>22</v>
      </c>
      <c r="B147" t="str">
        <f t="shared" si="3"/>
        <v>Hide</v>
      </c>
      <c r="E147" t="str">
        <f>"4124"</f>
        <v>4124</v>
      </c>
      <c r="F147" t="str">
        <f>_xll.GL("Cell","AccountName",,,,,$C$6,$E147,$C$8)</f>
        <v>Germany Sales - Service Plans-Corporate</v>
      </c>
      <c r="G147" s="2">
        <f>_xll.GL("Cell","Balance",,,$C$4,,G$9,$E147,$C$8,,,,,,,,,,,,,$C$5)</f>
        <v>0</v>
      </c>
      <c r="H147" s="2">
        <f>_xll.GL("Cell","Balance",,,$C$4,,H$9,$E147,$C$8,,,,,,,,,,,,,$C$5)</f>
        <v>0</v>
      </c>
      <c r="I147" s="2">
        <f>_xll.GL("Cell","Balance",,,$C$4,,I$9,$E147,$C$8,,,,,,,,,,,,,$C$5)</f>
        <v>0</v>
      </c>
      <c r="J147" s="2">
        <f>_xll.GL("Cell","Balance",,,$C$4,,J$9,$E147,$C$8,,,,,,,,,,,,,$C$5)</f>
        <v>0</v>
      </c>
      <c r="K147" s="2">
        <f>_xll.GL("Cell","Balance",,,$C$4,,K$9,$E147,$C$8,,,,,,,,,,,,,$C$5)</f>
        <v>0</v>
      </c>
      <c r="L147" s="2">
        <f>_xll.GL("Cell","Balance",,,$C$4,,L$9,$E147,$C$8,,,,,,,,,,,,,$C$5)</f>
        <v>0</v>
      </c>
      <c r="M147" s="2">
        <f>_xll.GL("Cell","Balance",,,$C$4,,M$9,$E147,$C$8,,,,,,,,,,,,,$C$5)</f>
        <v>0</v>
      </c>
    </row>
    <row r="148" spans="1:13" hidden="1" x14ac:dyDescent="0.35">
      <c r="A148" t="s">
        <v>22</v>
      </c>
      <c r="B148" t="str">
        <f t="shared" si="3"/>
        <v>Hide</v>
      </c>
      <c r="E148" t="str">
        <f>"4125"</f>
        <v>4125</v>
      </c>
      <c r="F148" t="str">
        <f>_xll.GL("Cell","AccountName",,,,,$C$6,$E148,$C$8)</f>
        <v>United Kingdom Sales - Service Plans-Corporate</v>
      </c>
      <c r="G148" s="2">
        <f>_xll.GL("Cell","Balance",,,$C$4,,G$9,$E148,$C$8,,,,,,,,,,,,,$C$5)</f>
        <v>0</v>
      </c>
      <c r="H148" s="2">
        <f>_xll.GL("Cell","Balance",,,$C$4,,H$9,$E148,$C$8,,,,,,,,,,,,,$C$5)</f>
        <v>0</v>
      </c>
      <c r="I148" s="2">
        <f>_xll.GL("Cell","Balance",,,$C$4,,I$9,$E148,$C$8,,,,,,,,,,,,,$C$5)</f>
        <v>0</v>
      </c>
      <c r="J148" s="2">
        <f>_xll.GL("Cell","Balance",,,$C$4,,J$9,$E148,$C$8,,,,,,,,,,,,,$C$5)</f>
        <v>0</v>
      </c>
      <c r="K148" s="2">
        <f>_xll.GL("Cell","Balance",,,$C$4,,K$9,$E148,$C$8,,,,,,,,,,,,,$C$5)</f>
        <v>0</v>
      </c>
      <c r="L148" s="2">
        <f>_xll.GL("Cell","Balance",,,$C$4,,L$9,$E148,$C$8,,,,,,,,,,,,,$C$5)</f>
        <v>0</v>
      </c>
      <c r="M148" s="2">
        <f>_xll.GL("Cell","Balance",,,$C$4,,M$9,$E148,$C$8,,,,,,,,,,,,,$C$5)</f>
        <v>0</v>
      </c>
    </row>
    <row r="149" spans="1:13" hidden="1" x14ac:dyDescent="0.35">
      <c r="A149" t="s">
        <v>22</v>
      </c>
      <c r="B149" t="str">
        <f t="shared" si="3"/>
        <v>Hide</v>
      </c>
      <c r="E149" t="str">
        <f>"4126"</f>
        <v>4126</v>
      </c>
      <c r="F149" t="str">
        <f>_xll.GL("Cell","AccountName",,,,,$C$6,$E149,$C$8)</f>
        <v>South Africa Sales - Service Plans-Corporate</v>
      </c>
      <c r="G149" s="2">
        <f>_xll.GL("Cell","Balance",,,$C$4,,G$9,$E149,$C$8,,,,,,,,,,,,,$C$5)</f>
        <v>0</v>
      </c>
      <c r="H149" s="2">
        <f>_xll.GL("Cell","Balance",,,$C$4,,H$9,$E149,$C$8,,,,,,,,,,,,,$C$5)</f>
        <v>0</v>
      </c>
      <c r="I149" s="2">
        <f>_xll.GL("Cell","Balance",,,$C$4,,I$9,$E149,$C$8,,,,,,,,,,,,,$C$5)</f>
        <v>0</v>
      </c>
      <c r="J149" s="2">
        <f>_xll.GL("Cell","Balance",,,$C$4,,J$9,$E149,$C$8,,,,,,,,,,,,,$C$5)</f>
        <v>0</v>
      </c>
      <c r="K149" s="2">
        <f>_xll.GL("Cell","Balance",,,$C$4,,K$9,$E149,$C$8,,,,,,,,,,,,,$C$5)</f>
        <v>0</v>
      </c>
      <c r="L149" s="2">
        <f>_xll.GL("Cell","Balance",,,$C$4,,L$9,$E149,$C$8,,,,,,,,,,,,,$C$5)</f>
        <v>0</v>
      </c>
      <c r="M149" s="2">
        <f>_xll.GL("Cell","Balance",,,$C$4,,M$9,$E149,$C$8,,,,,,,,,,,,,$C$5)</f>
        <v>0</v>
      </c>
    </row>
    <row r="150" spans="1:13" hidden="1" x14ac:dyDescent="0.35">
      <c r="A150" t="s">
        <v>22</v>
      </c>
      <c r="B150" t="str">
        <f t="shared" si="3"/>
        <v>Hide</v>
      </c>
      <c r="E150" t="str">
        <f>"4127"</f>
        <v>4127</v>
      </c>
      <c r="F150" t="str">
        <f>_xll.GL("Cell","AccountName",,,,,$C$6,$E150,$C$8)</f>
        <v>Singapore Sales - Service Plans-Corporate</v>
      </c>
      <c r="G150" s="2">
        <f>_xll.GL("Cell","Balance",,,$C$4,,G$9,$E150,$C$8,,,,,,,,,,,,,$C$5)</f>
        <v>0</v>
      </c>
      <c r="H150" s="2">
        <f>_xll.GL("Cell","Balance",,,$C$4,,H$9,$E150,$C$8,,,,,,,,,,,,,$C$5)</f>
        <v>0</v>
      </c>
      <c r="I150" s="2">
        <f>_xll.GL("Cell","Balance",,,$C$4,,I$9,$E150,$C$8,,,,,,,,,,,,,$C$5)</f>
        <v>0</v>
      </c>
      <c r="J150" s="2">
        <f>_xll.GL("Cell","Balance",,,$C$4,,J$9,$E150,$C$8,,,,,,,,,,,,,$C$5)</f>
        <v>0</v>
      </c>
      <c r="K150" s="2">
        <f>_xll.GL("Cell","Balance",,,$C$4,,K$9,$E150,$C$8,,,,,,,,,,,,,$C$5)</f>
        <v>0</v>
      </c>
      <c r="L150" s="2">
        <f>_xll.GL("Cell","Balance",,,$C$4,,L$9,$E150,$C$8,,,,,,,,,,,,,$C$5)</f>
        <v>0</v>
      </c>
      <c r="M150" s="2">
        <f>_xll.GL("Cell","Balance",,,$C$4,,M$9,$E150,$C$8,,,,,,,,,,,,,$C$5)</f>
        <v>0</v>
      </c>
    </row>
    <row r="151" spans="1:13" hidden="1" x14ac:dyDescent="0.35">
      <c r="A151" t="s">
        <v>22</v>
      </c>
      <c r="B151" t="str">
        <f t="shared" si="3"/>
        <v>Hide</v>
      </c>
      <c r="E151" t="str">
        <f>"4130"</f>
        <v>4130</v>
      </c>
      <c r="F151" t="str">
        <f>_xll.GL("Cell","AccountName",,,,,$C$6,$E151,$C$8)</f>
        <v>US Sales - Installation Charges-Corporate</v>
      </c>
      <c r="G151" s="2">
        <f>_xll.GL("Cell","Balance",,,$C$4,,G$9,$E151,$C$8,,,,,,,,,,,,,$C$5)</f>
        <v>0</v>
      </c>
      <c r="H151" s="2">
        <f>_xll.GL("Cell","Balance",,,$C$4,,H$9,$E151,$C$8,,,,,,,,,,,,,$C$5)</f>
        <v>0</v>
      </c>
      <c r="I151" s="2">
        <f>_xll.GL("Cell","Balance",,,$C$4,,I$9,$E151,$C$8,,,,,,,,,,,,,$C$5)</f>
        <v>0</v>
      </c>
      <c r="J151" s="2">
        <f>_xll.GL("Cell","Balance",,,$C$4,,J$9,$E151,$C$8,,,,,,,,,,,,,$C$5)</f>
        <v>0</v>
      </c>
      <c r="K151" s="2">
        <f>_xll.GL("Cell","Balance",,,$C$4,,K$9,$E151,$C$8,,,,,,,,,,,,,$C$5)</f>
        <v>0</v>
      </c>
      <c r="L151" s="2">
        <f>_xll.GL("Cell","Balance",,,$C$4,,L$9,$E151,$C$8,,,,,,,,,,,,,$C$5)</f>
        <v>0</v>
      </c>
      <c r="M151" s="2">
        <f>_xll.GL("Cell","Balance",,,$C$4,,M$9,$E151,$C$8,,,,,,,,,,,,,$C$5)</f>
        <v>0</v>
      </c>
    </row>
    <row r="152" spans="1:13" hidden="1" x14ac:dyDescent="0.35">
      <c r="A152" t="s">
        <v>22</v>
      </c>
      <c r="B152" t="str">
        <f t="shared" si="3"/>
        <v>Hide</v>
      </c>
      <c r="E152" t="str">
        <f>"4131"</f>
        <v>4131</v>
      </c>
      <c r="F152" t="str">
        <f>_xll.GL("Cell","AccountName",,,,,$C$6,$E152,$C$8)</f>
        <v>Canadian Sales - Installation Charges-Corporate</v>
      </c>
      <c r="G152" s="2">
        <f>_xll.GL("Cell","Balance",,,$C$4,,G$9,$E152,$C$8,,,,,,,,,,,,,$C$5)</f>
        <v>0</v>
      </c>
      <c r="H152" s="2">
        <f>_xll.GL("Cell","Balance",,,$C$4,,H$9,$E152,$C$8,,,,,,,,,,,,,$C$5)</f>
        <v>0</v>
      </c>
      <c r="I152" s="2">
        <f>_xll.GL("Cell","Balance",,,$C$4,,I$9,$E152,$C$8,,,,,,,,,,,,,$C$5)</f>
        <v>0</v>
      </c>
      <c r="J152" s="2">
        <f>_xll.GL("Cell","Balance",,,$C$4,,J$9,$E152,$C$8,,,,,,,,,,,,,$C$5)</f>
        <v>0</v>
      </c>
      <c r="K152" s="2">
        <f>_xll.GL("Cell","Balance",,,$C$4,,K$9,$E152,$C$8,,,,,,,,,,,,,$C$5)</f>
        <v>0</v>
      </c>
      <c r="L152" s="2">
        <f>_xll.GL("Cell","Balance",,,$C$4,,L$9,$E152,$C$8,,,,,,,,,,,,,$C$5)</f>
        <v>0</v>
      </c>
      <c r="M152" s="2">
        <f>_xll.GL("Cell","Balance",,,$C$4,,M$9,$E152,$C$8,,,,,,,,,,,,,$C$5)</f>
        <v>0</v>
      </c>
    </row>
    <row r="153" spans="1:13" hidden="1" x14ac:dyDescent="0.35">
      <c r="A153" t="s">
        <v>22</v>
      </c>
      <c r="B153" t="str">
        <f t="shared" si="3"/>
        <v>Hide</v>
      </c>
      <c r="E153" t="str">
        <f>"4132"</f>
        <v>4132</v>
      </c>
      <c r="F153" t="str">
        <f>_xll.GL("Cell","AccountName",,,,,$C$6,$E153,$C$8)</f>
        <v>AustralAsian Sales - Installation Charges-Corporat</v>
      </c>
      <c r="G153" s="2">
        <f>_xll.GL("Cell","Balance",,,$C$4,,G$9,$E153,$C$8,,,,,,,,,,,,,$C$5)</f>
        <v>0</v>
      </c>
      <c r="H153" s="2">
        <f>_xll.GL("Cell","Balance",,,$C$4,,H$9,$E153,$C$8,,,,,,,,,,,,,$C$5)</f>
        <v>0</v>
      </c>
      <c r="I153" s="2">
        <f>_xll.GL("Cell","Balance",,,$C$4,,I$9,$E153,$C$8,,,,,,,,,,,,,$C$5)</f>
        <v>0</v>
      </c>
      <c r="J153" s="2">
        <f>_xll.GL("Cell","Balance",,,$C$4,,J$9,$E153,$C$8,,,,,,,,,,,,,$C$5)</f>
        <v>0</v>
      </c>
      <c r="K153" s="2">
        <f>_xll.GL("Cell","Balance",,,$C$4,,K$9,$E153,$C$8,,,,,,,,,,,,,$C$5)</f>
        <v>0</v>
      </c>
      <c r="L153" s="2">
        <f>_xll.GL("Cell","Balance",,,$C$4,,L$9,$E153,$C$8,,,,,,,,,,,,,$C$5)</f>
        <v>0</v>
      </c>
      <c r="M153" s="2">
        <f>_xll.GL("Cell","Balance",,,$C$4,,M$9,$E153,$C$8,,,,,,,,,,,,,$C$5)</f>
        <v>0</v>
      </c>
    </row>
    <row r="154" spans="1:13" hidden="1" x14ac:dyDescent="0.35">
      <c r="A154" t="s">
        <v>22</v>
      </c>
      <c r="B154" t="str">
        <f t="shared" si="3"/>
        <v>Hide</v>
      </c>
      <c r="E154" t="str">
        <f>"4134"</f>
        <v>4134</v>
      </c>
      <c r="F154" t="str">
        <f>_xll.GL("Cell","AccountName",,,,,$C$6,$E154,$C$8)</f>
        <v>Germany Sales - Installation Charges-Corporate</v>
      </c>
      <c r="G154" s="2">
        <f>_xll.GL("Cell","Balance",,,$C$4,,G$9,$E154,$C$8,,,,,,,,,,,,,$C$5)</f>
        <v>0</v>
      </c>
      <c r="H154" s="2">
        <f>_xll.GL("Cell","Balance",,,$C$4,,H$9,$E154,$C$8,,,,,,,,,,,,,$C$5)</f>
        <v>0</v>
      </c>
      <c r="I154" s="2">
        <f>_xll.GL("Cell","Balance",,,$C$4,,I$9,$E154,$C$8,,,,,,,,,,,,,$C$5)</f>
        <v>0</v>
      </c>
      <c r="J154" s="2">
        <f>_xll.GL("Cell","Balance",,,$C$4,,J$9,$E154,$C$8,,,,,,,,,,,,,$C$5)</f>
        <v>0</v>
      </c>
      <c r="K154" s="2">
        <f>_xll.GL("Cell","Balance",,,$C$4,,K$9,$E154,$C$8,,,,,,,,,,,,,$C$5)</f>
        <v>0</v>
      </c>
      <c r="L154" s="2">
        <f>_xll.GL("Cell","Balance",,,$C$4,,L$9,$E154,$C$8,,,,,,,,,,,,,$C$5)</f>
        <v>0</v>
      </c>
      <c r="M154" s="2">
        <f>_xll.GL("Cell","Balance",,,$C$4,,M$9,$E154,$C$8,,,,,,,,,,,,,$C$5)</f>
        <v>0</v>
      </c>
    </row>
    <row r="155" spans="1:13" hidden="1" x14ac:dyDescent="0.35">
      <c r="A155" t="s">
        <v>22</v>
      </c>
      <c r="B155" t="str">
        <f t="shared" si="3"/>
        <v>Hide</v>
      </c>
      <c r="E155" t="str">
        <f>"4135"</f>
        <v>4135</v>
      </c>
      <c r="F155" t="str">
        <f>_xll.GL("Cell","AccountName",,,,,$C$6,$E155,$C$8)</f>
        <v>United Kingdom Sales - Installation Charges-Corpor</v>
      </c>
      <c r="G155" s="2">
        <f>_xll.GL("Cell","Balance",,,$C$4,,G$9,$E155,$C$8,,,,,,,,,,,,,$C$5)</f>
        <v>0</v>
      </c>
      <c r="H155" s="2">
        <f>_xll.GL("Cell","Balance",,,$C$4,,H$9,$E155,$C$8,,,,,,,,,,,,,$C$5)</f>
        <v>0</v>
      </c>
      <c r="I155" s="2">
        <f>_xll.GL("Cell","Balance",,,$C$4,,I$9,$E155,$C$8,,,,,,,,,,,,,$C$5)</f>
        <v>0</v>
      </c>
      <c r="J155" s="2">
        <f>_xll.GL("Cell","Balance",,,$C$4,,J$9,$E155,$C$8,,,,,,,,,,,,,$C$5)</f>
        <v>0</v>
      </c>
      <c r="K155" s="2">
        <f>_xll.GL("Cell","Balance",,,$C$4,,K$9,$E155,$C$8,,,,,,,,,,,,,$C$5)</f>
        <v>0</v>
      </c>
      <c r="L155" s="2">
        <f>_xll.GL("Cell","Balance",,,$C$4,,L$9,$E155,$C$8,,,,,,,,,,,,,$C$5)</f>
        <v>0</v>
      </c>
      <c r="M155" s="2">
        <f>_xll.GL("Cell","Balance",,,$C$4,,M$9,$E155,$C$8,,,,,,,,,,,,,$C$5)</f>
        <v>0</v>
      </c>
    </row>
    <row r="156" spans="1:13" hidden="1" x14ac:dyDescent="0.35">
      <c r="A156" t="s">
        <v>22</v>
      </c>
      <c r="B156" t="str">
        <f t="shared" si="3"/>
        <v>Hide</v>
      </c>
      <c r="E156" t="str">
        <f>"4136"</f>
        <v>4136</v>
      </c>
      <c r="F156" t="str">
        <f>_xll.GL("Cell","AccountName",,,,,$C$6,$E156,$C$8)</f>
        <v>South Africa Sales - Installation Charges-Corporat</v>
      </c>
      <c r="G156" s="2">
        <f>_xll.GL("Cell","Balance",,,$C$4,,G$9,$E156,$C$8,,,,,,,,,,,,,$C$5)</f>
        <v>0</v>
      </c>
      <c r="H156" s="2">
        <f>_xll.GL("Cell","Balance",,,$C$4,,H$9,$E156,$C$8,,,,,,,,,,,,,$C$5)</f>
        <v>0</v>
      </c>
      <c r="I156" s="2">
        <f>_xll.GL("Cell","Balance",,,$C$4,,I$9,$E156,$C$8,,,,,,,,,,,,,$C$5)</f>
        <v>0</v>
      </c>
      <c r="J156" s="2">
        <f>_xll.GL("Cell","Balance",,,$C$4,,J$9,$E156,$C$8,,,,,,,,,,,,,$C$5)</f>
        <v>0</v>
      </c>
      <c r="K156" s="2">
        <f>_xll.GL("Cell","Balance",,,$C$4,,K$9,$E156,$C$8,,,,,,,,,,,,,$C$5)</f>
        <v>0</v>
      </c>
      <c r="L156" s="2">
        <f>_xll.GL("Cell","Balance",,,$C$4,,L$9,$E156,$C$8,,,,,,,,,,,,,$C$5)</f>
        <v>0</v>
      </c>
      <c r="M156" s="2">
        <f>_xll.GL("Cell","Balance",,,$C$4,,M$9,$E156,$C$8,,,,,,,,,,,,,$C$5)</f>
        <v>0</v>
      </c>
    </row>
    <row r="157" spans="1:13" hidden="1" x14ac:dyDescent="0.35">
      <c r="A157" t="s">
        <v>22</v>
      </c>
      <c r="B157" t="str">
        <f t="shared" si="3"/>
        <v>Hide</v>
      </c>
      <c r="E157" t="str">
        <f>"4137"</f>
        <v>4137</v>
      </c>
      <c r="F157" t="str">
        <f>_xll.GL("Cell","AccountName",,,,,$C$6,$E157,$C$8)</f>
        <v>Singapore Sales - Installation Charges-Corporate</v>
      </c>
      <c r="G157" s="2">
        <f>_xll.GL("Cell","Balance",,,$C$4,,G$9,$E157,$C$8,,,,,,,,,,,,,$C$5)</f>
        <v>0</v>
      </c>
      <c r="H157" s="2">
        <f>_xll.GL("Cell","Balance",,,$C$4,,H$9,$E157,$C$8,,,,,,,,,,,,,$C$5)</f>
        <v>0</v>
      </c>
      <c r="I157" s="2">
        <f>_xll.GL("Cell","Balance",,,$C$4,,I$9,$E157,$C$8,,,,,,,,,,,,,$C$5)</f>
        <v>0</v>
      </c>
      <c r="J157" s="2">
        <f>_xll.GL("Cell","Balance",,,$C$4,,J$9,$E157,$C$8,,,,,,,,,,,,,$C$5)</f>
        <v>0</v>
      </c>
      <c r="K157" s="2">
        <f>_xll.GL("Cell","Balance",,,$C$4,,K$9,$E157,$C$8,,,,,,,,,,,,,$C$5)</f>
        <v>0</v>
      </c>
      <c r="L157" s="2">
        <f>_xll.GL("Cell","Balance",,,$C$4,,L$9,$E157,$C$8,,,,,,,,,,,,,$C$5)</f>
        <v>0</v>
      </c>
      <c r="M157" s="2">
        <f>_xll.GL("Cell","Balance",,,$C$4,,M$9,$E157,$C$8,,,,,,,,,,,,,$C$5)</f>
        <v>0</v>
      </c>
    </row>
    <row r="158" spans="1:13" x14ac:dyDescent="0.35">
      <c r="A158" t="s">
        <v>22</v>
      </c>
      <c r="B158" t="str">
        <f t="shared" si="3"/>
        <v>Show</v>
      </c>
      <c r="E158" t="str">
        <f>"4140"</f>
        <v>4140</v>
      </c>
      <c r="F158" t="str">
        <f>_xll.GL("Cell","AccountName",,,,,$C$6,$E158,$C$8)</f>
        <v>US Sales - Repair Charges-Corporate</v>
      </c>
      <c r="G158" s="2">
        <f>_xll.GL("Cell","Balance",,,$C$4,,G$9,$E158,$C$8,,,,,,,,,,,,,$C$5)</f>
        <v>-803.86</v>
      </c>
      <c r="H158" s="2">
        <f>_xll.GL("Cell","Balance",,,$C$4,,H$9,$E158,$C$8,,,,,,,,,,,,,$C$5)</f>
        <v>0</v>
      </c>
      <c r="I158" s="2">
        <f>_xll.GL("Cell","Balance",,,$C$4,,I$9,$E158,$C$8,,,,,,,,,,,,,$C$5)</f>
        <v>0</v>
      </c>
      <c r="J158" s="2">
        <f>_xll.GL("Cell","Balance",,,$C$4,,J$9,$E158,$C$8,,,,,,,,,,,,,$C$5)</f>
        <v>0</v>
      </c>
      <c r="K158" s="2">
        <f>_xll.GL("Cell","Balance",,,$C$4,,K$9,$E158,$C$8,,,,,,,,,,,,,$C$5)</f>
        <v>0</v>
      </c>
      <c r="L158" s="2">
        <f>_xll.GL("Cell","Balance",,,$C$4,,L$9,$E158,$C$8,,,,,,,,,,,,,$C$5)</f>
        <v>0</v>
      </c>
      <c r="M158" s="2">
        <f>_xll.GL("Cell","Balance",,,$C$4,,M$9,$E158,$C$8,,,,,,,,,,,,,$C$5)</f>
        <v>0</v>
      </c>
    </row>
    <row r="159" spans="1:13" hidden="1" x14ac:dyDescent="0.35">
      <c r="A159" t="s">
        <v>22</v>
      </c>
      <c r="B159" t="str">
        <f t="shared" si="3"/>
        <v>Hide</v>
      </c>
      <c r="E159" t="str">
        <f>"4141"</f>
        <v>4141</v>
      </c>
      <c r="F159" t="str">
        <f>_xll.GL("Cell","AccountName",,,,,$C$6,$E159,$C$8)</f>
        <v>Canadian Sales - Repair Charges-Corporate</v>
      </c>
      <c r="G159" s="2">
        <f>_xll.GL("Cell","Balance",,,$C$4,,G$9,$E159,$C$8,,,,,,,,,,,,,$C$5)</f>
        <v>0</v>
      </c>
      <c r="H159" s="2">
        <f>_xll.GL("Cell","Balance",,,$C$4,,H$9,$E159,$C$8,,,,,,,,,,,,,$C$5)</f>
        <v>0</v>
      </c>
      <c r="I159" s="2">
        <f>_xll.GL("Cell","Balance",,,$C$4,,I$9,$E159,$C$8,,,,,,,,,,,,,$C$5)</f>
        <v>0</v>
      </c>
      <c r="J159" s="2">
        <f>_xll.GL("Cell","Balance",,,$C$4,,J$9,$E159,$C$8,,,,,,,,,,,,,$C$5)</f>
        <v>0</v>
      </c>
      <c r="K159" s="2">
        <f>_xll.GL("Cell","Balance",,,$C$4,,K$9,$E159,$C$8,,,,,,,,,,,,,$C$5)</f>
        <v>0</v>
      </c>
      <c r="L159" s="2">
        <f>_xll.GL("Cell","Balance",,,$C$4,,L$9,$E159,$C$8,,,,,,,,,,,,,$C$5)</f>
        <v>0</v>
      </c>
      <c r="M159" s="2">
        <f>_xll.GL("Cell","Balance",,,$C$4,,M$9,$E159,$C$8,,,,,,,,,,,,,$C$5)</f>
        <v>0</v>
      </c>
    </row>
    <row r="160" spans="1:13" hidden="1" x14ac:dyDescent="0.35">
      <c r="A160" t="s">
        <v>22</v>
      </c>
      <c r="B160" t="str">
        <f t="shared" si="3"/>
        <v>Hide</v>
      </c>
      <c r="E160" t="str">
        <f>"4142"</f>
        <v>4142</v>
      </c>
      <c r="F160" t="str">
        <f>_xll.GL("Cell","AccountName",,,,,$C$6,$E160,$C$8)</f>
        <v>AustralAsian Sales - Repair Charges-Corporate</v>
      </c>
      <c r="G160" s="2">
        <f>_xll.GL("Cell","Balance",,,$C$4,,G$9,$E160,$C$8,,,,,,,,,,,,,$C$5)</f>
        <v>0</v>
      </c>
      <c r="H160" s="2">
        <f>_xll.GL("Cell","Balance",,,$C$4,,H$9,$E160,$C$8,,,,,,,,,,,,,$C$5)</f>
        <v>0</v>
      </c>
      <c r="I160" s="2">
        <f>_xll.GL("Cell","Balance",,,$C$4,,I$9,$E160,$C$8,,,,,,,,,,,,,$C$5)</f>
        <v>0</v>
      </c>
      <c r="J160" s="2">
        <f>_xll.GL("Cell","Balance",,,$C$4,,J$9,$E160,$C$8,,,,,,,,,,,,,$C$5)</f>
        <v>0</v>
      </c>
      <c r="K160" s="2">
        <f>_xll.GL("Cell","Balance",,,$C$4,,K$9,$E160,$C$8,,,,,,,,,,,,,$C$5)</f>
        <v>0</v>
      </c>
      <c r="L160" s="2">
        <f>_xll.GL("Cell","Balance",,,$C$4,,L$9,$E160,$C$8,,,,,,,,,,,,,$C$5)</f>
        <v>0</v>
      </c>
      <c r="M160" s="2">
        <f>_xll.GL("Cell","Balance",,,$C$4,,M$9,$E160,$C$8,,,,,,,,,,,,,$C$5)</f>
        <v>0</v>
      </c>
    </row>
    <row r="161" spans="1:13" hidden="1" x14ac:dyDescent="0.35">
      <c r="A161" t="s">
        <v>22</v>
      </c>
      <c r="B161" t="str">
        <f t="shared" si="3"/>
        <v>Hide</v>
      </c>
      <c r="E161" t="str">
        <f>"4176"</f>
        <v>4176</v>
      </c>
      <c r="F161" t="str">
        <f>_xll.GL("Cell","AccountName",,,,,$C$6,$E161,$C$8)</f>
        <v>South Africa Sales Discount--Corporate</v>
      </c>
      <c r="G161" s="2">
        <f>_xll.GL("Cell","Balance",,,$C$4,,G$9,$E161,$C$8,,,,,,,,,,,,,$C$5)</f>
        <v>0</v>
      </c>
      <c r="H161" s="2">
        <f>_xll.GL("Cell","Balance",,,$C$4,,H$9,$E161,$C$8,,,,,,,,,,,,,$C$5)</f>
        <v>0</v>
      </c>
      <c r="I161" s="2">
        <f>_xll.GL("Cell","Balance",,,$C$4,,I$9,$E161,$C$8,,,,,,,,,,,,,$C$5)</f>
        <v>0</v>
      </c>
      <c r="J161" s="2">
        <f>_xll.GL("Cell","Balance",,,$C$4,,J$9,$E161,$C$8,,,,,,,,,,,,,$C$5)</f>
        <v>0</v>
      </c>
      <c r="K161" s="2">
        <f>_xll.GL("Cell","Balance",,,$C$4,,K$9,$E161,$C$8,,,,,,,,,,,,,$C$5)</f>
        <v>0</v>
      </c>
      <c r="L161" s="2">
        <f>_xll.GL("Cell","Balance",,,$C$4,,L$9,$E161,$C$8,,,,,,,,,,,,,$C$5)</f>
        <v>0</v>
      </c>
      <c r="M161" s="2">
        <f>_xll.GL("Cell","Balance",,,$C$4,,M$9,$E161,$C$8,,,,,,,,,,,,,$C$5)</f>
        <v>0</v>
      </c>
    </row>
    <row r="162" spans="1:13" hidden="1" x14ac:dyDescent="0.35">
      <c r="A162" t="s">
        <v>22</v>
      </c>
      <c r="B162" t="str">
        <f t="shared" si="3"/>
        <v>Hide</v>
      </c>
      <c r="E162" t="str">
        <f>"4177"</f>
        <v>4177</v>
      </c>
      <c r="F162" t="str">
        <f>_xll.GL("Cell","AccountName",,,,,$C$6,$E162,$C$8)</f>
        <v>Germany Sales Discount--Corporate</v>
      </c>
      <c r="G162" s="2">
        <f>_xll.GL("Cell","Balance",,,$C$4,,G$9,$E162,$C$8,,,,,,,,,,,,,$C$5)</f>
        <v>0</v>
      </c>
      <c r="H162" s="2">
        <f>_xll.GL("Cell","Balance",,,$C$4,,H$9,$E162,$C$8,,,,,,,,,,,,,$C$5)</f>
        <v>0</v>
      </c>
      <c r="I162" s="2">
        <f>_xll.GL("Cell","Balance",,,$C$4,,I$9,$E162,$C$8,,,,,,,,,,,,,$C$5)</f>
        <v>0</v>
      </c>
      <c r="J162" s="2">
        <f>_xll.GL("Cell","Balance",,,$C$4,,J$9,$E162,$C$8,,,,,,,,,,,,,$C$5)</f>
        <v>0</v>
      </c>
      <c r="K162" s="2">
        <f>_xll.GL("Cell","Balance",,,$C$4,,K$9,$E162,$C$8,,,,,,,,,,,,,$C$5)</f>
        <v>0</v>
      </c>
      <c r="L162" s="2">
        <f>_xll.GL("Cell","Balance",,,$C$4,,L$9,$E162,$C$8,,,,,,,,,,,,,$C$5)</f>
        <v>0</v>
      </c>
      <c r="M162" s="2">
        <f>_xll.GL("Cell","Balance",,,$C$4,,M$9,$E162,$C$8,,,,,,,,,,,,,$C$5)</f>
        <v>0</v>
      </c>
    </row>
    <row r="163" spans="1:13" hidden="1" x14ac:dyDescent="0.35">
      <c r="A163" t="s">
        <v>22</v>
      </c>
      <c r="B163" t="str">
        <f t="shared" si="3"/>
        <v>Hide</v>
      </c>
      <c r="E163" t="str">
        <f>"4178"</f>
        <v>4178</v>
      </c>
      <c r="F163" t="str">
        <f>_xll.GL("Cell","AccountName",,,,,$C$6,$E163,$C$8)</f>
        <v>Singapore Sales Discount--Corporate</v>
      </c>
      <c r="G163" s="2">
        <f>_xll.GL("Cell","Balance",,,$C$4,,G$9,$E163,$C$8,,,,,,,,,,,,,$C$5)</f>
        <v>0</v>
      </c>
      <c r="H163" s="2">
        <f>_xll.GL("Cell","Balance",,,$C$4,,H$9,$E163,$C$8,,,,,,,,,,,,,$C$5)</f>
        <v>0</v>
      </c>
      <c r="I163" s="2">
        <f>_xll.GL("Cell","Balance",,,$C$4,,I$9,$E163,$C$8,,,,,,,,,,,,,$C$5)</f>
        <v>0</v>
      </c>
      <c r="J163" s="2">
        <f>_xll.GL("Cell","Balance",,,$C$4,,J$9,$E163,$C$8,,,,,,,,,,,,,$C$5)</f>
        <v>0</v>
      </c>
      <c r="K163" s="2">
        <f>_xll.GL("Cell","Balance",,,$C$4,,K$9,$E163,$C$8,,,,,,,,,,,,,$C$5)</f>
        <v>0</v>
      </c>
      <c r="L163" s="2">
        <f>_xll.GL("Cell","Balance",,,$C$4,,L$9,$E163,$C$8,,,,,,,,,,,,,$C$5)</f>
        <v>0</v>
      </c>
      <c r="M163" s="2">
        <f>_xll.GL("Cell","Balance",,,$C$4,,M$9,$E163,$C$8,,,,,,,,,,,,,$C$5)</f>
        <v>0</v>
      </c>
    </row>
    <row r="164" spans="1:13" hidden="1" x14ac:dyDescent="0.35">
      <c r="A164" t="s">
        <v>22</v>
      </c>
      <c r="B164" t="str">
        <f t="shared" si="3"/>
        <v>Hide</v>
      </c>
      <c r="E164" t="str">
        <f>"4179"</f>
        <v>4179</v>
      </c>
      <c r="F164" t="str">
        <f>_xll.GL("Cell","AccountName",,,,,$C$6,$E164,$C$8)</f>
        <v>United Kingdom Sales Discount--Corporate</v>
      </c>
      <c r="G164" s="2">
        <f>_xll.GL("Cell","Balance",,,$C$4,,G$9,$E164,$C$8,,,,,,,,,,,,,$C$5)</f>
        <v>0</v>
      </c>
      <c r="H164" s="2">
        <f>_xll.GL("Cell","Balance",,,$C$4,,H$9,$E164,$C$8,,,,,,,,,,,,,$C$5)</f>
        <v>0</v>
      </c>
      <c r="I164" s="2">
        <f>_xll.GL("Cell","Balance",,,$C$4,,I$9,$E164,$C$8,,,,,,,,,,,,,$C$5)</f>
        <v>0</v>
      </c>
      <c r="J164" s="2">
        <f>_xll.GL("Cell","Balance",,,$C$4,,J$9,$E164,$C$8,,,,,,,,,,,,,$C$5)</f>
        <v>0</v>
      </c>
      <c r="K164" s="2">
        <f>_xll.GL("Cell","Balance",,,$C$4,,K$9,$E164,$C$8,,,,,,,,,,,,,$C$5)</f>
        <v>0</v>
      </c>
      <c r="L164" s="2">
        <f>_xll.GL("Cell","Balance",,,$C$4,,L$9,$E164,$C$8,,,,,,,,,,,,,$C$5)</f>
        <v>0</v>
      </c>
      <c r="M164" s="2">
        <f>_xll.GL("Cell","Balance",,,$C$4,,M$9,$E164,$C$8,,,,,,,,,,,,,$C$5)</f>
        <v>0</v>
      </c>
    </row>
    <row r="165" spans="1:13" hidden="1" x14ac:dyDescent="0.35">
      <c r="A165" t="s">
        <v>22</v>
      </c>
      <c r="B165" t="str">
        <f t="shared" si="3"/>
        <v>Hide</v>
      </c>
      <c r="E165" t="str">
        <f>"4180"</f>
        <v>4180</v>
      </c>
      <c r="F165" t="str">
        <f>_xll.GL("Cell","AccountName",,,,,$C$6,$E165,$C$8)</f>
        <v>US Sales Discounts--Corporate</v>
      </c>
      <c r="G165" s="2">
        <f>_xll.GL("Cell","Balance",,,$C$4,,G$9,$E165,$C$8,,,,,,,,,,,,,$C$5)</f>
        <v>0</v>
      </c>
      <c r="H165" s="2">
        <f>_xll.GL("Cell","Balance",,,$C$4,,H$9,$E165,$C$8,,,,,,,,,,,,,$C$5)</f>
        <v>0</v>
      </c>
      <c r="I165" s="2">
        <f>_xll.GL("Cell","Balance",,,$C$4,,I$9,$E165,$C$8,,,,,,,,,,,,,$C$5)</f>
        <v>0</v>
      </c>
      <c r="J165" s="2">
        <f>_xll.GL("Cell","Balance",,,$C$4,,J$9,$E165,$C$8,,,,,,,,,,,,,$C$5)</f>
        <v>0</v>
      </c>
      <c r="K165" s="2">
        <f>_xll.GL("Cell","Balance",,,$C$4,,K$9,$E165,$C$8,,,,,,,,,,,,,$C$5)</f>
        <v>0</v>
      </c>
      <c r="L165" s="2">
        <f>_xll.GL("Cell","Balance",,,$C$4,,L$9,$E165,$C$8,,,,,,,,,,,,,$C$5)</f>
        <v>0</v>
      </c>
      <c r="M165" s="2">
        <f>_xll.GL("Cell","Balance",,,$C$4,,M$9,$E165,$C$8,,,,,,,,,,,,,$C$5)</f>
        <v>0</v>
      </c>
    </row>
    <row r="166" spans="1:13" hidden="1" x14ac:dyDescent="0.35">
      <c r="A166" t="s">
        <v>22</v>
      </c>
      <c r="B166" t="str">
        <f t="shared" si="3"/>
        <v>Hide</v>
      </c>
      <c r="E166" t="str">
        <f>"4181"</f>
        <v>4181</v>
      </c>
      <c r="F166" t="str">
        <f>_xll.GL("Cell","AccountName",,,,,$C$6,$E166,$C$8)</f>
        <v>Canadian Sales Discounts--Corporate</v>
      </c>
      <c r="G166" s="2">
        <f>_xll.GL("Cell","Balance",,,$C$4,,G$9,$E166,$C$8,,,,,,,,,,,,,$C$5)</f>
        <v>0</v>
      </c>
      <c r="H166" s="2">
        <f>_xll.GL("Cell","Balance",,,$C$4,,H$9,$E166,$C$8,,,,,,,,,,,,,$C$5)</f>
        <v>0</v>
      </c>
      <c r="I166" s="2">
        <f>_xll.GL("Cell","Balance",,,$C$4,,I$9,$E166,$C$8,,,,,,,,,,,,,$C$5)</f>
        <v>0</v>
      </c>
      <c r="J166" s="2">
        <f>_xll.GL("Cell","Balance",,,$C$4,,J$9,$E166,$C$8,,,,,,,,,,,,,$C$5)</f>
        <v>0</v>
      </c>
      <c r="K166" s="2">
        <f>_xll.GL("Cell","Balance",,,$C$4,,K$9,$E166,$C$8,,,,,,,,,,,,,$C$5)</f>
        <v>0</v>
      </c>
      <c r="L166" s="2">
        <f>_xll.GL("Cell","Balance",,,$C$4,,L$9,$E166,$C$8,,,,,,,,,,,,,$C$5)</f>
        <v>0</v>
      </c>
      <c r="M166" s="2">
        <f>_xll.GL("Cell","Balance",,,$C$4,,M$9,$E166,$C$8,,,,,,,,,,,,,$C$5)</f>
        <v>0</v>
      </c>
    </row>
    <row r="167" spans="1:13" hidden="1" x14ac:dyDescent="0.35">
      <c r="A167" t="s">
        <v>22</v>
      </c>
      <c r="B167" t="str">
        <f t="shared" si="3"/>
        <v>Hide</v>
      </c>
      <c r="E167" t="str">
        <f>"4182"</f>
        <v>4182</v>
      </c>
      <c r="F167" t="str">
        <f>_xll.GL("Cell","AccountName",,,,,$C$6,$E167,$C$8)</f>
        <v>AustralAsian Sales Discounts--Corporate</v>
      </c>
      <c r="G167" s="2">
        <f>_xll.GL("Cell","Balance",,,$C$4,,G$9,$E167,$C$8,,,,,,,,,,,,,$C$5)</f>
        <v>0</v>
      </c>
      <c r="H167" s="2">
        <f>_xll.GL("Cell","Balance",,,$C$4,,H$9,$E167,$C$8,,,,,,,,,,,,,$C$5)</f>
        <v>0</v>
      </c>
      <c r="I167" s="2">
        <f>_xll.GL("Cell","Balance",,,$C$4,,I$9,$E167,$C$8,,,,,,,,,,,,,$C$5)</f>
        <v>0</v>
      </c>
      <c r="J167" s="2">
        <f>_xll.GL("Cell","Balance",,,$C$4,,J$9,$E167,$C$8,,,,,,,,,,,,,$C$5)</f>
        <v>0</v>
      </c>
      <c r="K167" s="2">
        <f>_xll.GL("Cell","Balance",,,$C$4,,K$9,$E167,$C$8,,,,,,,,,,,,,$C$5)</f>
        <v>0</v>
      </c>
      <c r="L167" s="2">
        <f>_xll.GL("Cell","Balance",,,$C$4,,L$9,$E167,$C$8,,,,,,,,,,,,,$C$5)</f>
        <v>0</v>
      </c>
      <c r="M167" s="2">
        <f>_xll.GL("Cell","Balance",,,$C$4,,M$9,$E167,$C$8,,,,,,,,,,,,,$C$5)</f>
        <v>0</v>
      </c>
    </row>
    <row r="168" spans="1:13" hidden="1" x14ac:dyDescent="0.35">
      <c r="A168" t="s">
        <v>22</v>
      </c>
      <c r="B168" t="str">
        <f t="shared" si="3"/>
        <v>Hide</v>
      </c>
      <c r="E168" t="str">
        <f>"4183"</f>
        <v>4183</v>
      </c>
      <c r="F168" t="str">
        <f>_xll.GL("Cell","AccountName",,,,,$C$6,$E168,$C$8)</f>
        <v>US Sales Trade Discounts--Corporate</v>
      </c>
      <c r="G168" s="2">
        <f>_xll.GL("Cell","Balance",,,$C$4,,G$9,$E168,$C$8,,,,,,,,,,,,,$C$5)</f>
        <v>0</v>
      </c>
      <c r="H168" s="2">
        <f>_xll.GL("Cell","Balance",,,$C$4,,H$9,$E168,$C$8,,,,,,,,,,,,,$C$5)</f>
        <v>0</v>
      </c>
      <c r="I168" s="2">
        <f>_xll.GL("Cell","Balance",,,$C$4,,I$9,$E168,$C$8,,,,,,,,,,,,,$C$5)</f>
        <v>0</v>
      </c>
      <c r="J168" s="2">
        <f>_xll.GL("Cell","Balance",,,$C$4,,J$9,$E168,$C$8,,,,,,,,,,,,,$C$5)</f>
        <v>0</v>
      </c>
      <c r="K168" s="2">
        <f>_xll.GL("Cell","Balance",,,$C$4,,K$9,$E168,$C$8,,,,,,,,,,,,,$C$5)</f>
        <v>0</v>
      </c>
      <c r="L168" s="2">
        <f>_xll.GL("Cell","Balance",,,$C$4,,L$9,$E168,$C$8,,,,,,,,,,,,,$C$5)</f>
        <v>0</v>
      </c>
      <c r="M168" s="2">
        <f>_xll.GL("Cell","Balance",,,$C$4,,M$9,$E168,$C$8,,,,,,,,,,,,,$C$5)</f>
        <v>0</v>
      </c>
    </row>
    <row r="169" spans="1:13" hidden="1" x14ac:dyDescent="0.35">
      <c r="A169" t="s">
        <v>22</v>
      </c>
      <c r="B169" t="str">
        <f t="shared" si="3"/>
        <v>Hide</v>
      </c>
      <c r="E169" t="str">
        <f>"4184"</f>
        <v>4184</v>
      </c>
      <c r="F169" t="str">
        <f>_xll.GL("Cell","AccountName",,,,,$C$6,$E169,$C$8)</f>
        <v>Canadian Sales Trade Discounts--Corporate</v>
      </c>
      <c r="G169" s="2">
        <f>_xll.GL("Cell","Balance",,,$C$4,,G$9,$E169,$C$8,,,,,,,,,,,,,$C$5)</f>
        <v>0</v>
      </c>
      <c r="H169" s="2">
        <f>_xll.GL("Cell","Balance",,,$C$4,,H$9,$E169,$C$8,,,,,,,,,,,,,$C$5)</f>
        <v>0</v>
      </c>
      <c r="I169" s="2">
        <f>_xll.GL("Cell","Balance",,,$C$4,,I$9,$E169,$C$8,,,,,,,,,,,,,$C$5)</f>
        <v>0</v>
      </c>
      <c r="J169" s="2">
        <f>_xll.GL("Cell","Balance",,,$C$4,,J$9,$E169,$C$8,,,,,,,,,,,,,$C$5)</f>
        <v>0</v>
      </c>
      <c r="K169" s="2">
        <f>_xll.GL("Cell","Balance",,,$C$4,,K$9,$E169,$C$8,,,,,,,,,,,,,$C$5)</f>
        <v>0</v>
      </c>
      <c r="L169" s="2">
        <f>_xll.GL("Cell","Balance",,,$C$4,,L$9,$E169,$C$8,,,,,,,,,,,,,$C$5)</f>
        <v>0</v>
      </c>
      <c r="M169" s="2">
        <f>_xll.GL("Cell","Balance",,,$C$4,,M$9,$E169,$C$8,,,,,,,,,,,,,$C$5)</f>
        <v>0</v>
      </c>
    </row>
    <row r="170" spans="1:13" hidden="1" x14ac:dyDescent="0.35">
      <c r="A170" t="s">
        <v>22</v>
      </c>
      <c r="B170" t="str">
        <f t="shared" si="3"/>
        <v>Hide</v>
      </c>
      <c r="E170" t="str">
        <f>"4185"</f>
        <v>4185</v>
      </c>
      <c r="F170" t="str">
        <f>_xll.GL("Cell","AccountName",,,,,$C$6,$E170,$C$8)</f>
        <v>AustralAsian Trade Discounts--Corporate</v>
      </c>
      <c r="G170" s="2">
        <f>_xll.GL("Cell","Balance",,,$C$4,,G$9,$E170,$C$8,,,,,,,,,,,,,$C$5)</f>
        <v>0</v>
      </c>
      <c r="H170" s="2">
        <f>_xll.GL("Cell","Balance",,,$C$4,,H$9,$E170,$C$8,,,,,,,,,,,,,$C$5)</f>
        <v>0</v>
      </c>
      <c r="I170" s="2">
        <f>_xll.GL("Cell","Balance",,,$C$4,,I$9,$E170,$C$8,,,,,,,,,,,,,$C$5)</f>
        <v>0</v>
      </c>
      <c r="J170" s="2">
        <f>_xll.GL("Cell","Balance",,,$C$4,,J$9,$E170,$C$8,,,,,,,,,,,,,$C$5)</f>
        <v>0</v>
      </c>
      <c r="K170" s="2">
        <f>_xll.GL("Cell","Balance",,,$C$4,,K$9,$E170,$C$8,,,,,,,,,,,,,$C$5)</f>
        <v>0</v>
      </c>
      <c r="L170" s="2">
        <f>_xll.GL("Cell","Balance",,,$C$4,,L$9,$E170,$C$8,,,,,,,,,,,,,$C$5)</f>
        <v>0</v>
      </c>
      <c r="M170" s="2">
        <f>_xll.GL("Cell","Balance",,,$C$4,,M$9,$E170,$C$8,,,,,,,,,,,,,$C$5)</f>
        <v>0</v>
      </c>
    </row>
    <row r="171" spans="1:13" hidden="1" x14ac:dyDescent="0.35">
      <c r="A171" t="s">
        <v>22</v>
      </c>
      <c r="B171" t="str">
        <f t="shared" si="3"/>
        <v>Hide</v>
      </c>
      <c r="E171" t="str">
        <f>"4186"</f>
        <v>4186</v>
      </c>
      <c r="F171" t="str">
        <f>_xll.GL("Cell","AccountName",,,,,$C$6,$E171,$C$8)</f>
        <v>United Kingdom Trade Discount--Corporate</v>
      </c>
      <c r="G171" s="2">
        <f>_xll.GL("Cell","Balance",,,$C$4,,G$9,$E171,$C$8,,,,,,,,,,,,,$C$5)</f>
        <v>0</v>
      </c>
      <c r="H171" s="2">
        <f>_xll.GL("Cell","Balance",,,$C$4,,H$9,$E171,$C$8,,,,,,,,,,,,,$C$5)</f>
        <v>0</v>
      </c>
      <c r="I171" s="2">
        <f>_xll.GL("Cell","Balance",,,$C$4,,I$9,$E171,$C$8,,,,,,,,,,,,,$C$5)</f>
        <v>0</v>
      </c>
      <c r="J171" s="2">
        <f>_xll.GL("Cell","Balance",,,$C$4,,J$9,$E171,$C$8,,,,,,,,,,,,,$C$5)</f>
        <v>0</v>
      </c>
      <c r="K171" s="2">
        <f>_xll.GL("Cell","Balance",,,$C$4,,K$9,$E171,$C$8,,,,,,,,,,,,,$C$5)</f>
        <v>0</v>
      </c>
      <c r="L171" s="2">
        <f>_xll.GL("Cell","Balance",,,$C$4,,L$9,$E171,$C$8,,,,,,,,,,,,,$C$5)</f>
        <v>0</v>
      </c>
      <c r="M171" s="2">
        <f>_xll.GL("Cell","Balance",,,$C$4,,M$9,$E171,$C$8,,,,,,,,,,,,,$C$5)</f>
        <v>0</v>
      </c>
    </row>
    <row r="172" spans="1:13" hidden="1" x14ac:dyDescent="0.35">
      <c r="A172" t="s">
        <v>22</v>
      </c>
      <c r="B172" t="str">
        <f t="shared" si="3"/>
        <v>Hide</v>
      </c>
      <c r="E172" t="str">
        <f>"4187"</f>
        <v>4187</v>
      </c>
      <c r="F172" t="str">
        <f>_xll.GL("Cell","AccountName",,,,,$C$6,$E172,$C$8)</f>
        <v>Singapore Trade Discount--Corporate</v>
      </c>
      <c r="G172" s="2">
        <f>_xll.GL("Cell","Balance",,,$C$4,,G$9,$E172,$C$8,,,,,,,,,,,,,$C$5)</f>
        <v>0</v>
      </c>
      <c r="H172" s="2">
        <f>_xll.GL("Cell","Balance",,,$C$4,,H$9,$E172,$C$8,,,,,,,,,,,,,$C$5)</f>
        <v>0</v>
      </c>
      <c r="I172" s="2">
        <f>_xll.GL("Cell","Balance",,,$C$4,,I$9,$E172,$C$8,,,,,,,,,,,,,$C$5)</f>
        <v>0</v>
      </c>
      <c r="J172" s="2">
        <f>_xll.GL("Cell","Balance",,,$C$4,,J$9,$E172,$C$8,,,,,,,,,,,,,$C$5)</f>
        <v>0</v>
      </c>
      <c r="K172" s="2">
        <f>_xll.GL("Cell","Balance",,,$C$4,,K$9,$E172,$C$8,,,,,,,,,,,,,$C$5)</f>
        <v>0</v>
      </c>
      <c r="L172" s="2">
        <f>_xll.GL("Cell","Balance",,,$C$4,,L$9,$E172,$C$8,,,,,,,,,,,,,$C$5)</f>
        <v>0</v>
      </c>
      <c r="M172" s="2">
        <f>_xll.GL("Cell","Balance",,,$C$4,,M$9,$E172,$C$8,,,,,,,,,,,,,$C$5)</f>
        <v>0</v>
      </c>
    </row>
    <row r="173" spans="1:13" hidden="1" x14ac:dyDescent="0.35">
      <c r="A173" t="s">
        <v>22</v>
      </c>
      <c r="B173" t="str">
        <f t="shared" si="3"/>
        <v>Hide</v>
      </c>
      <c r="E173" t="str">
        <f>"4188"</f>
        <v>4188</v>
      </c>
      <c r="F173" t="str">
        <f>_xll.GL("Cell","AccountName",,,,,$C$6,$E173,$C$8)</f>
        <v>Germany Trade Discount--Corporate</v>
      </c>
      <c r="G173" s="2">
        <f>_xll.GL("Cell","Balance",,,$C$4,,G$9,$E173,$C$8,,,,,,,,,,,,,$C$5)</f>
        <v>0</v>
      </c>
      <c r="H173" s="2">
        <f>_xll.GL("Cell","Balance",,,$C$4,,H$9,$E173,$C$8,,,,,,,,,,,,,$C$5)</f>
        <v>0</v>
      </c>
      <c r="I173" s="2">
        <f>_xll.GL("Cell","Balance",,,$C$4,,I$9,$E173,$C$8,,,,,,,,,,,,,$C$5)</f>
        <v>0</v>
      </c>
      <c r="J173" s="2">
        <f>_xll.GL("Cell","Balance",,,$C$4,,J$9,$E173,$C$8,,,,,,,,,,,,,$C$5)</f>
        <v>0</v>
      </c>
      <c r="K173" s="2">
        <f>_xll.GL("Cell","Balance",,,$C$4,,K$9,$E173,$C$8,,,,,,,,,,,,,$C$5)</f>
        <v>0</v>
      </c>
      <c r="L173" s="2">
        <f>_xll.GL("Cell","Balance",,,$C$4,,L$9,$E173,$C$8,,,,,,,,,,,,,$C$5)</f>
        <v>0</v>
      </c>
      <c r="M173" s="2">
        <f>_xll.GL("Cell","Balance",,,$C$4,,M$9,$E173,$C$8,,,,,,,,,,,,,$C$5)</f>
        <v>0</v>
      </c>
    </row>
    <row r="174" spans="1:13" hidden="1" x14ac:dyDescent="0.35">
      <c r="A174" t="s">
        <v>22</v>
      </c>
      <c r="B174" t="str">
        <f t="shared" si="3"/>
        <v>Hide</v>
      </c>
      <c r="E174" t="str">
        <f>"4189"</f>
        <v>4189</v>
      </c>
      <c r="F174" t="str">
        <f>_xll.GL("Cell","AccountName",,,,,$C$6,$E174,$C$8)</f>
        <v>South Africa Trade Discount--Corporate</v>
      </c>
      <c r="G174" s="2">
        <f>_xll.GL("Cell","Balance",,,$C$4,,G$9,$E174,$C$8,,,,,,,,,,,,,$C$5)</f>
        <v>0</v>
      </c>
      <c r="H174" s="2">
        <f>_xll.GL("Cell","Balance",,,$C$4,,H$9,$E174,$C$8,,,,,,,,,,,,,$C$5)</f>
        <v>0</v>
      </c>
      <c r="I174" s="2">
        <f>_xll.GL("Cell","Balance",,,$C$4,,I$9,$E174,$C$8,,,,,,,,,,,,,$C$5)</f>
        <v>0</v>
      </c>
      <c r="J174" s="2">
        <f>_xll.GL("Cell","Balance",,,$C$4,,J$9,$E174,$C$8,,,,,,,,,,,,,$C$5)</f>
        <v>0</v>
      </c>
      <c r="K174" s="2">
        <f>_xll.GL("Cell","Balance",,,$C$4,,K$9,$E174,$C$8,,,,,,,,,,,,,$C$5)</f>
        <v>0</v>
      </c>
      <c r="L174" s="2">
        <f>_xll.GL("Cell","Balance",,,$C$4,,L$9,$E174,$C$8,,,,,,,,,,,,,$C$5)</f>
        <v>0</v>
      </c>
      <c r="M174" s="2">
        <f>_xll.GL("Cell","Balance",,,$C$4,,M$9,$E174,$C$8,,,,,,,,,,,,,$C$5)</f>
        <v>0</v>
      </c>
    </row>
    <row r="175" spans="1:13" hidden="1" x14ac:dyDescent="0.35">
      <c r="A175" t="s">
        <v>22</v>
      </c>
      <c r="B175" t="str">
        <f t="shared" si="3"/>
        <v>Hide</v>
      </c>
      <c r="E175" t="str">
        <f>"4190"</f>
        <v>4190</v>
      </c>
      <c r="F175" t="str">
        <f>_xll.GL("Cell","AccountName",,,,,$C$6,$E175,$C$8)</f>
        <v>US Sales Returns--Corporate</v>
      </c>
      <c r="G175" s="2">
        <f>_xll.GL("Cell","Balance",,,$C$4,,G$9,$E175,$C$8,,,,,,,,,,,,,$C$5)</f>
        <v>0</v>
      </c>
      <c r="H175" s="2">
        <f>_xll.GL("Cell","Balance",,,$C$4,,H$9,$E175,$C$8,,,,,,,,,,,,,$C$5)</f>
        <v>0</v>
      </c>
      <c r="I175" s="2">
        <f>_xll.GL("Cell","Balance",,,$C$4,,I$9,$E175,$C$8,,,,,,,,,,,,,$C$5)</f>
        <v>0</v>
      </c>
      <c r="J175" s="2">
        <f>_xll.GL("Cell","Balance",,,$C$4,,J$9,$E175,$C$8,,,,,,,,,,,,,$C$5)</f>
        <v>0</v>
      </c>
      <c r="K175" s="2">
        <f>_xll.GL("Cell","Balance",,,$C$4,,K$9,$E175,$C$8,,,,,,,,,,,,,$C$5)</f>
        <v>0</v>
      </c>
      <c r="L175" s="2">
        <f>_xll.GL("Cell","Balance",,,$C$4,,L$9,$E175,$C$8,,,,,,,,,,,,,$C$5)</f>
        <v>0</v>
      </c>
      <c r="M175" s="2">
        <f>_xll.GL("Cell","Balance",,,$C$4,,M$9,$E175,$C$8,,,,,,,,,,,,,$C$5)</f>
        <v>0</v>
      </c>
    </row>
    <row r="176" spans="1:13" hidden="1" x14ac:dyDescent="0.35">
      <c r="A176" t="s">
        <v>22</v>
      </c>
      <c r="B176" t="str">
        <f t="shared" si="3"/>
        <v>Hide</v>
      </c>
      <c r="E176" t="str">
        <f>"4191"</f>
        <v>4191</v>
      </c>
      <c r="F176" t="str">
        <f>_xll.GL("Cell","AccountName",,,,,$C$6,$E176,$C$8)</f>
        <v>Canadian Sales Returns--Corporate</v>
      </c>
      <c r="G176" s="2">
        <f>_xll.GL("Cell","Balance",,,$C$4,,G$9,$E176,$C$8,,,,,,,,,,,,,$C$5)</f>
        <v>0</v>
      </c>
      <c r="H176" s="2">
        <f>_xll.GL("Cell","Balance",,,$C$4,,H$9,$E176,$C$8,,,,,,,,,,,,,$C$5)</f>
        <v>0</v>
      </c>
      <c r="I176" s="2">
        <f>_xll.GL("Cell","Balance",,,$C$4,,I$9,$E176,$C$8,,,,,,,,,,,,,$C$5)</f>
        <v>0</v>
      </c>
      <c r="J176" s="2">
        <f>_xll.GL("Cell","Balance",,,$C$4,,J$9,$E176,$C$8,,,,,,,,,,,,,$C$5)</f>
        <v>0</v>
      </c>
      <c r="K176" s="2">
        <f>_xll.GL("Cell","Balance",,,$C$4,,K$9,$E176,$C$8,,,,,,,,,,,,,$C$5)</f>
        <v>0</v>
      </c>
      <c r="L176" s="2">
        <f>_xll.GL("Cell","Balance",,,$C$4,,L$9,$E176,$C$8,,,,,,,,,,,,,$C$5)</f>
        <v>0</v>
      </c>
      <c r="M176" s="2">
        <f>_xll.GL("Cell","Balance",,,$C$4,,M$9,$E176,$C$8,,,,,,,,,,,,,$C$5)</f>
        <v>0</v>
      </c>
    </row>
    <row r="177" spans="1:13" hidden="1" x14ac:dyDescent="0.35">
      <c r="A177" t="s">
        <v>22</v>
      </c>
      <c r="B177" t="str">
        <f t="shared" si="3"/>
        <v>Hide</v>
      </c>
      <c r="E177" t="str">
        <f>"4192"</f>
        <v>4192</v>
      </c>
      <c r="F177" t="str">
        <f>_xll.GL("Cell","AccountName",,,,,$C$6,$E177,$C$8)</f>
        <v>AustralAsian Sales Returns--Corporate</v>
      </c>
      <c r="G177" s="2">
        <f>_xll.GL("Cell","Balance",,,$C$4,,G$9,$E177,$C$8,,,,,,,,,,,,,$C$5)</f>
        <v>0</v>
      </c>
      <c r="H177" s="2">
        <f>_xll.GL("Cell","Balance",,,$C$4,,H$9,$E177,$C$8,,,,,,,,,,,,,$C$5)</f>
        <v>0</v>
      </c>
      <c r="I177" s="2">
        <f>_xll.GL("Cell","Balance",,,$C$4,,I$9,$E177,$C$8,,,,,,,,,,,,,$C$5)</f>
        <v>0</v>
      </c>
      <c r="J177" s="2">
        <f>_xll.GL("Cell","Balance",,,$C$4,,J$9,$E177,$C$8,,,,,,,,,,,,,$C$5)</f>
        <v>0</v>
      </c>
      <c r="K177" s="2">
        <f>_xll.GL("Cell","Balance",,,$C$4,,K$9,$E177,$C$8,,,,,,,,,,,,,$C$5)</f>
        <v>0</v>
      </c>
      <c r="L177" s="2">
        <f>_xll.GL("Cell","Balance",,,$C$4,,L$9,$E177,$C$8,,,,,,,,,,,,,$C$5)</f>
        <v>0</v>
      </c>
      <c r="M177" s="2">
        <f>_xll.GL("Cell","Balance",,,$C$4,,M$9,$E177,$C$8,,,,,,,,,,,,,$C$5)</f>
        <v>0</v>
      </c>
    </row>
    <row r="178" spans="1:13" hidden="1" x14ac:dyDescent="0.35">
      <c r="A178" t="s">
        <v>22</v>
      </c>
      <c r="B178" t="str">
        <f t="shared" si="3"/>
        <v>Hide</v>
      </c>
      <c r="E178" t="str">
        <f>"4200"</f>
        <v>4200</v>
      </c>
      <c r="F178" t="str">
        <f>_xll.GL("Cell","AccountName",,,,,$C$6,$E178,$C$8)</f>
        <v>Project Revenue/Sales--Corporate</v>
      </c>
      <c r="G178" s="2">
        <f>_xll.GL("Cell","Balance",,,$C$4,,G$9,$E178,$C$8,,,,,,,,,,,,,$C$5)</f>
        <v>0</v>
      </c>
      <c r="H178" s="2">
        <f>_xll.GL("Cell","Balance",,,$C$4,,H$9,$E178,$C$8,,,,,,,,,,,,,$C$5)</f>
        <v>0</v>
      </c>
      <c r="I178" s="2">
        <f>_xll.GL("Cell","Balance",,,$C$4,,I$9,$E178,$C$8,,,,,,,,,,,,,$C$5)</f>
        <v>0</v>
      </c>
      <c r="J178" s="2">
        <f>_xll.GL("Cell","Balance",,,$C$4,,J$9,$E178,$C$8,,,,,,,,,,,,,$C$5)</f>
        <v>0</v>
      </c>
      <c r="K178" s="2">
        <f>_xll.GL("Cell","Balance",,,$C$4,,K$9,$E178,$C$8,,,,,,,,,,,,,$C$5)</f>
        <v>0</v>
      </c>
      <c r="L178" s="2">
        <f>_xll.GL("Cell","Balance",,,$C$4,,L$9,$E178,$C$8,,,,,,,,,,,,,$C$5)</f>
        <v>0</v>
      </c>
      <c r="M178" s="2">
        <f>_xll.GL("Cell","Balance",,,$C$4,,M$9,$E178,$C$8,,,,,,,,,,,,,$C$5)</f>
        <v>0</v>
      </c>
    </row>
    <row r="179" spans="1:13" x14ac:dyDescent="0.35">
      <c r="A179" t="s">
        <v>22</v>
      </c>
      <c r="B179" t="str">
        <f t="shared" si="3"/>
        <v>Show</v>
      </c>
      <c r="E179" t="str">
        <f>"4600"</f>
        <v>4600</v>
      </c>
      <c r="F179" t="str">
        <f>_xll.GL("Cell","AccountName",,,,,$C$6,$E179,$C$8)</f>
        <v>Purchases Discounts Taken--Corporate</v>
      </c>
      <c r="G179" s="2">
        <f>_xll.GL("Cell","Balance",,,$C$4,,G$9,$E179,$C$8,,,,,,,,,,,,,$C$5)</f>
        <v>-126.24</v>
      </c>
      <c r="H179" s="2">
        <f>_xll.GL("Cell","Balance",,,$C$4,,H$9,$E179,$C$8,,,,,,,,,,,,,$C$5)</f>
        <v>0</v>
      </c>
      <c r="I179" s="2">
        <f>_xll.GL("Cell","Balance",,,$C$4,,I$9,$E179,$C$8,,,,,,,,,,,,,$C$5)</f>
        <v>0</v>
      </c>
      <c r="J179" s="2">
        <f>_xll.GL("Cell","Balance",,,$C$4,,J$9,$E179,$C$8,,,,,,,,,,,,,$C$5)</f>
        <v>0</v>
      </c>
      <c r="K179" s="2">
        <f>_xll.GL("Cell","Balance",,,$C$4,,K$9,$E179,$C$8,,,,,,,,,,,,,$C$5)</f>
        <v>0</v>
      </c>
      <c r="L179" s="2">
        <f>_xll.GL("Cell","Balance",,,$C$4,,L$9,$E179,$C$8,,,,,,,,,,,,,$C$5)</f>
        <v>0</v>
      </c>
      <c r="M179" s="2">
        <f>_xll.GL("Cell","Balance",,,$C$4,,M$9,$E179,$C$8,,,,,,,,,,,,,$C$5)</f>
        <v>0</v>
      </c>
    </row>
    <row r="180" spans="1:13" hidden="1" x14ac:dyDescent="0.35">
      <c r="A180" t="s">
        <v>22</v>
      </c>
      <c r="B180" t="str">
        <f t="shared" si="3"/>
        <v>Hide</v>
      </c>
      <c r="E180" t="str">
        <f>"4601"</f>
        <v>4601</v>
      </c>
      <c r="F180" t="str">
        <f>_xll.GL("Cell","AccountName",,,,,$C$6,$E180,$C$8)</f>
        <v>Purchases Trade Discounts--Corporate</v>
      </c>
      <c r="G180" s="2">
        <f>_xll.GL("Cell","Balance",,,$C$4,,G$9,$E180,$C$8,,,,,,,,,,,,,$C$5)</f>
        <v>0</v>
      </c>
      <c r="H180" s="2">
        <f>_xll.GL("Cell","Balance",,,$C$4,,H$9,$E180,$C$8,,,,,,,,,,,,,$C$5)</f>
        <v>0</v>
      </c>
      <c r="I180" s="2">
        <f>_xll.GL("Cell","Balance",,,$C$4,,I$9,$E180,$C$8,,,,,,,,,,,,,$C$5)</f>
        <v>0</v>
      </c>
      <c r="J180" s="2">
        <f>_xll.GL("Cell","Balance",,,$C$4,,J$9,$E180,$C$8,,,,,,,,,,,,,$C$5)</f>
        <v>0</v>
      </c>
      <c r="K180" s="2">
        <f>_xll.GL("Cell","Balance",,,$C$4,,K$9,$E180,$C$8,,,,,,,,,,,,,$C$5)</f>
        <v>0</v>
      </c>
      <c r="L180" s="2">
        <f>_xll.GL("Cell","Balance",,,$C$4,,L$9,$E180,$C$8,,,,,,,,,,,,,$C$5)</f>
        <v>0</v>
      </c>
      <c r="M180" s="2">
        <f>_xll.GL("Cell","Balance",,,$C$4,,M$9,$E180,$C$8,,,,,,,,,,,,,$C$5)</f>
        <v>0</v>
      </c>
    </row>
    <row r="181" spans="1:13" hidden="1" x14ac:dyDescent="0.35">
      <c r="A181" t="s">
        <v>22</v>
      </c>
      <c r="B181" t="str">
        <f t="shared" si="3"/>
        <v>Hide</v>
      </c>
      <c r="E181" t="str">
        <f>"4700"</f>
        <v>4700</v>
      </c>
      <c r="F181" t="str">
        <f>_xll.GL("Cell","AccountName",,,,,$C$6,$E181,$C$8)</f>
        <v>Shrinkage and Waste--Corporate</v>
      </c>
      <c r="G181" s="2">
        <f>_xll.GL("Cell","Balance",,,$C$4,,G$9,$E181,$C$8,,,,,,,,,,,,,$C$5)</f>
        <v>0</v>
      </c>
      <c r="H181" s="2">
        <f>_xll.GL("Cell","Balance",,,$C$4,,H$9,$E181,$C$8,,,,,,,,,,,,,$C$5)</f>
        <v>0</v>
      </c>
      <c r="I181" s="2">
        <f>_xll.GL("Cell","Balance",,,$C$4,,I$9,$E181,$C$8,,,,,,,,,,,,,$C$5)</f>
        <v>0</v>
      </c>
      <c r="J181" s="2">
        <f>_xll.GL("Cell","Balance",,,$C$4,,J$9,$E181,$C$8,,,,,,,,,,,,,$C$5)</f>
        <v>0</v>
      </c>
      <c r="K181" s="2">
        <f>_xll.GL("Cell","Balance",,,$C$4,,K$9,$E181,$C$8,,,,,,,,,,,,,$C$5)</f>
        <v>0</v>
      </c>
      <c r="L181" s="2">
        <f>_xll.GL("Cell","Balance",,,$C$4,,L$9,$E181,$C$8,,,,,,,,,,,,,$C$5)</f>
        <v>0</v>
      </c>
      <c r="M181" s="2">
        <f>_xll.GL("Cell","Balance",,,$C$4,,M$9,$E181,$C$8,,,,,,,,,,,,,$C$5)</f>
        <v>0</v>
      </c>
    </row>
    <row r="182" spans="1:13" hidden="1" x14ac:dyDescent="0.35">
      <c r="A182" t="s">
        <v>22</v>
      </c>
      <c r="B182" t="str">
        <f t="shared" si="3"/>
        <v>Hide</v>
      </c>
      <c r="E182" t="str">
        <f>"4710"</f>
        <v>4710</v>
      </c>
      <c r="F182" t="str">
        <f>_xll.GL("Cell","AccountName",,,,,$C$6,$E182,$C$8)</f>
        <v>Freight and Handling--Corporate</v>
      </c>
      <c r="G182" s="2">
        <f>_xll.GL("Cell","Balance",,,$C$4,,G$9,$E182,$C$8,,,,,,,,,,,,,$C$5)</f>
        <v>0</v>
      </c>
      <c r="H182" s="2">
        <f>_xll.GL("Cell","Balance",,,$C$4,,H$9,$E182,$C$8,,,,,,,,,,,,,$C$5)</f>
        <v>0</v>
      </c>
      <c r="I182" s="2">
        <f>_xll.GL("Cell","Balance",,,$C$4,,I$9,$E182,$C$8,,,,,,,,,,,,,$C$5)</f>
        <v>0</v>
      </c>
      <c r="J182" s="2">
        <f>_xll.GL("Cell","Balance",,,$C$4,,J$9,$E182,$C$8,,,,,,,,,,,,,$C$5)</f>
        <v>0</v>
      </c>
      <c r="K182" s="2">
        <f>_xll.GL("Cell","Balance",,,$C$4,,K$9,$E182,$C$8,,,,,,,,,,,,,$C$5)</f>
        <v>0</v>
      </c>
      <c r="L182" s="2">
        <f>_xll.GL("Cell","Balance",,,$C$4,,L$9,$E182,$C$8,,,,,,,,,,,,,$C$5)</f>
        <v>0</v>
      </c>
      <c r="M182" s="2">
        <f>_xll.GL("Cell","Balance",,,$C$4,,M$9,$E182,$C$8,,,,,,,,,,,,,$C$5)</f>
        <v>0</v>
      </c>
    </row>
    <row r="183" spans="1:13" hidden="1" x14ac:dyDescent="0.35">
      <c r="A183" t="s">
        <v>22</v>
      </c>
      <c r="B183" t="str">
        <f t="shared" si="3"/>
        <v>Hide</v>
      </c>
      <c r="E183" t="str">
        <f>"4720"</f>
        <v>4720</v>
      </c>
      <c r="F183" t="str">
        <f>_xll.GL("Cell","AccountName",,,,,$C$6,$E183,$C$8)</f>
        <v>International Freight and Handling--Corporate</v>
      </c>
      <c r="G183" s="2">
        <f>_xll.GL("Cell","Balance",,,$C$4,,G$9,$E183,$C$8,,,,,,,,,,,,,$C$5)</f>
        <v>0</v>
      </c>
      <c r="H183" s="2">
        <f>_xll.GL("Cell","Balance",,,$C$4,,H$9,$E183,$C$8,,,,,,,,,,,,,$C$5)</f>
        <v>0</v>
      </c>
      <c r="I183" s="2">
        <f>_xll.GL("Cell","Balance",,,$C$4,,I$9,$E183,$C$8,,,,,,,,,,,,,$C$5)</f>
        <v>0</v>
      </c>
      <c r="J183" s="2">
        <f>_xll.GL("Cell","Balance",,,$C$4,,J$9,$E183,$C$8,,,,,,,,,,,,,$C$5)</f>
        <v>0</v>
      </c>
      <c r="K183" s="2">
        <f>_xll.GL("Cell","Balance",,,$C$4,,K$9,$E183,$C$8,,,,,,,,,,,,,$C$5)</f>
        <v>0</v>
      </c>
      <c r="L183" s="2">
        <f>_xll.GL("Cell","Balance",,,$C$4,,L$9,$E183,$C$8,,,,,,,,,,,,,$C$5)</f>
        <v>0</v>
      </c>
      <c r="M183" s="2">
        <f>_xll.GL("Cell","Balance",,,$C$4,,M$9,$E183,$C$8,,,,,,,,,,,,,$C$5)</f>
        <v>0</v>
      </c>
    </row>
    <row r="184" spans="1:13" x14ac:dyDescent="0.35">
      <c r="A184" t="s">
        <v>22</v>
      </c>
      <c r="B184" t="str">
        <f t="shared" si="3"/>
        <v>Show</v>
      </c>
      <c r="E184" t="str">
        <f>"4730"</f>
        <v>4730</v>
      </c>
      <c r="F184" t="str">
        <f>_xll.GL("Cell","AccountName",,,,,$C$6,$E184,$C$8)</f>
        <v>Purchase Price Variance - Unrealized-Corporate</v>
      </c>
      <c r="G184" s="2">
        <f>_xll.GL("Cell","Balance",,,$C$4,,G$9,$E184,$C$8,,,,,,,,,,,,,$C$5)</f>
        <v>-4453.0200000000004</v>
      </c>
      <c r="H184" s="2">
        <f>_xll.GL("Cell","Balance",,,$C$4,,H$9,$E184,$C$8,,,,,,,,,,,,,$C$5)</f>
        <v>0</v>
      </c>
      <c r="I184" s="2">
        <f>_xll.GL("Cell","Balance",,,$C$4,,I$9,$E184,$C$8,,,,,,,,,,,,,$C$5)</f>
        <v>0</v>
      </c>
      <c r="J184" s="2">
        <f>_xll.GL("Cell","Balance",,,$C$4,,J$9,$E184,$C$8,,,,,,,,,,,,,$C$5)</f>
        <v>0</v>
      </c>
      <c r="K184" s="2">
        <f>_xll.GL("Cell","Balance",,,$C$4,,K$9,$E184,$C$8,,,,,,,,,,,,,$C$5)</f>
        <v>0</v>
      </c>
      <c r="L184" s="2">
        <f>_xll.GL("Cell","Balance",,,$C$4,,L$9,$E184,$C$8,,,,,,,,,,,,,$C$5)</f>
        <v>0</v>
      </c>
      <c r="M184" s="2">
        <f>_xll.GL("Cell","Balance",,,$C$4,,M$9,$E184,$C$8,,,,,,,,,,,,,$C$5)</f>
        <v>0</v>
      </c>
    </row>
    <row r="185" spans="1:13" x14ac:dyDescent="0.35">
      <c r="A185" t="s">
        <v>22</v>
      </c>
      <c r="B185" t="str">
        <f t="shared" si="3"/>
        <v>Show</v>
      </c>
      <c r="E185" t="str">
        <f>"4731"</f>
        <v>4731</v>
      </c>
      <c r="F185" t="str">
        <f>_xll.GL("Cell","AccountName",,,,,$C$6,$E185,$C$8)</f>
        <v>Withholding offset--Corporate</v>
      </c>
      <c r="G185" s="2">
        <f>_xll.GL("Cell","Balance",,,$C$4,,G$9,$E185,$C$8,,,,,,,,,,,,,$C$5)</f>
        <v>1514.24</v>
      </c>
      <c r="H185" s="2">
        <f>_xll.GL("Cell","Balance",,,$C$4,,H$9,$E185,$C$8,,,,,,,,,,,,,$C$5)</f>
        <v>0</v>
      </c>
      <c r="I185" s="2">
        <f>_xll.GL("Cell","Balance",,,$C$4,,I$9,$E185,$C$8,,,,,,,,,,,,,$C$5)</f>
        <v>0</v>
      </c>
      <c r="J185" s="2">
        <f>_xll.GL("Cell","Balance",,,$C$4,,J$9,$E185,$C$8,,,,,,,,,,,,,$C$5)</f>
        <v>0</v>
      </c>
      <c r="K185" s="2">
        <f>_xll.GL("Cell","Balance",,,$C$4,,K$9,$E185,$C$8,,,,,,,,,,,,,$C$5)</f>
        <v>0</v>
      </c>
      <c r="L185" s="2">
        <f>_xll.GL("Cell","Balance",,,$C$4,,L$9,$E185,$C$8,,,,,,,,,,,,,$C$5)</f>
        <v>0</v>
      </c>
      <c r="M185" s="2">
        <f>_xll.GL("Cell","Balance",,,$C$4,,M$9,$E185,$C$8,,,,,,,,,,,,,$C$5)</f>
        <v>0</v>
      </c>
    </row>
    <row r="186" spans="1:13" hidden="1" x14ac:dyDescent="0.35">
      <c r="A186" t="s">
        <v>22</v>
      </c>
      <c r="B186" t="str">
        <f t="shared" si="3"/>
        <v>Hide</v>
      </c>
      <c r="E186" t="str">
        <f>"4740"</f>
        <v>4740</v>
      </c>
      <c r="F186" t="str">
        <f>_xll.GL("Cell","AccountName",,,,,$C$6,$E186,$C$8)</f>
        <v>Assembly Variance--Corporate</v>
      </c>
      <c r="G186" s="2">
        <f>_xll.GL("Cell","Balance",,,$C$4,,G$9,$E186,$C$8,,,,,,,,,,,,,$C$5)</f>
        <v>0</v>
      </c>
      <c r="H186" s="2">
        <f>_xll.GL("Cell","Balance",,,$C$4,,H$9,$E186,$C$8,,,,,,,,,,,,,$C$5)</f>
        <v>0</v>
      </c>
      <c r="I186" s="2">
        <f>_xll.GL("Cell","Balance",,,$C$4,,I$9,$E186,$C$8,,,,,,,,,,,,,$C$5)</f>
        <v>0</v>
      </c>
      <c r="J186" s="2">
        <f>_xll.GL("Cell","Balance",,,$C$4,,J$9,$E186,$C$8,,,,,,,,,,,,,$C$5)</f>
        <v>0</v>
      </c>
      <c r="K186" s="2">
        <f>_xll.GL("Cell","Balance",,,$C$4,,K$9,$E186,$C$8,,,,,,,,,,,,,$C$5)</f>
        <v>0</v>
      </c>
      <c r="L186" s="2">
        <f>_xll.GL("Cell","Balance",,,$C$4,,L$9,$E186,$C$8,,,,,,,,,,,,,$C$5)</f>
        <v>0</v>
      </c>
      <c r="M186" s="2">
        <f>_xll.GL("Cell","Balance",,,$C$4,,M$9,$E186,$C$8,,,,,,,,,,,,,$C$5)</f>
        <v>0</v>
      </c>
    </row>
    <row r="187" spans="1:13" hidden="1" x14ac:dyDescent="0.35">
      <c r="A187" t="s">
        <v>22</v>
      </c>
      <c r="B187" t="str">
        <f t="shared" si="3"/>
        <v>Hide</v>
      </c>
      <c r="E187" t="str">
        <f>"4800"</f>
        <v>4800</v>
      </c>
      <c r="F187" t="str">
        <f>_xll.GL("Cell","AccountName",,,,,$C$6,$E187,$C$8)</f>
        <v>Overhead--Corporate</v>
      </c>
      <c r="G187" s="2">
        <f>_xll.GL("Cell","Balance",,,$C$4,,G$9,$E187,$C$8,,,,,,,,,,,,,$C$5)</f>
        <v>0</v>
      </c>
      <c r="H187" s="2">
        <f>_xll.GL("Cell","Balance",,,$C$4,,H$9,$E187,$C$8,,,,,,,,,,,,,$C$5)</f>
        <v>0</v>
      </c>
      <c r="I187" s="2">
        <f>_xll.GL("Cell","Balance",,,$C$4,,I$9,$E187,$C$8,,,,,,,,,,,,,$C$5)</f>
        <v>0</v>
      </c>
      <c r="J187" s="2">
        <f>_xll.GL("Cell","Balance",,,$C$4,,J$9,$E187,$C$8,,,,,,,,,,,,,$C$5)</f>
        <v>0</v>
      </c>
      <c r="K187" s="2">
        <f>_xll.GL("Cell","Balance",,,$C$4,,K$9,$E187,$C$8,,,,,,,,,,,,,$C$5)</f>
        <v>0</v>
      </c>
      <c r="L187" s="2">
        <f>_xll.GL("Cell","Balance",,,$C$4,,L$9,$E187,$C$8,,,,,,,,,,,,,$C$5)</f>
        <v>0</v>
      </c>
      <c r="M187" s="2">
        <f>_xll.GL("Cell","Balance",,,$C$4,,M$9,$E187,$C$8,,,,,,,,,,,,,$C$5)</f>
        <v>0</v>
      </c>
    </row>
    <row r="188" spans="1:13" x14ac:dyDescent="0.35">
      <c r="A188" t="s">
        <v>22</v>
      </c>
      <c r="B188" t="str">
        <f t="shared" si="3"/>
        <v>Show</v>
      </c>
      <c r="E188" t="str">
        <f>"5100"</f>
        <v>5100</v>
      </c>
      <c r="F188" t="str">
        <f>_xll.GL("Cell","AccountName",,,,,$C$6,$E188,$C$8)</f>
        <v>Salaries and Wages--Corporate</v>
      </c>
      <c r="G188" s="2">
        <f>_xll.GL("Cell","Balance",,,$C$4,,G$9,$E188,$C$8,,,,,,,,,,,,,$C$5)</f>
        <v>750294.16</v>
      </c>
      <c r="H188" s="2">
        <f>_xll.GL("Cell","Balance",,,$C$4,,H$9,$E188,$C$8,,,,,,,,,,,,,$C$5)</f>
        <v>0</v>
      </c>
      <c r="I188" s="2">
        <f>_xll.GL("Cell","Balance",,,$C$4,,I$9,$E188,$C$8,,,,,,,,,,,,,$C$5)</f>
        <v>0</v>
      </c>
      <c r="J188" s="2">
        <f>_xll.GL("Cell","Balance",,,$C$4,,J$9,$E188,$C$8,,,,,,,,,,,,,$C$5)</f>
        <v>0</v>
      </c>
      <c r="K188" s="2">
        <f>_xll.GL("Cell","Balance",,,$C$4,,K$9,$E188,$C$8,,,,,,,,,,,,,$C$5)</f>
        <v>0</v>
      </c>
      <c r="L188" s="2">
        <f>_xll.GL("Cell","Balance",,,$C$4,,L$9,$E188,$C$8,,,,,,,,,,,,,$C$5)</f>
        <v>0</v>
      </c>
      <c r="M188" s="2">
        <f>_xll.GL("Cell","Balance",,,$C$4,,M$9,$E188,$C$8,,,,,,,,,,,,,$C$5)</f>
        <v>0</v>
      </c>
    </row>
    <row r="189" spans="1:13" hidden="1" x14ac:dyDescent="0.35">
      <c r="A189" t="s">
        <v>22</v>
      </c>
      <c r="B189" t="str">
        <f t="shared" si="3"/>
        <v>Hide</v>
      </c>
      <c r="E189" t="str">
        <f>"5101"</f>
        <v>5101</v>
      </c>
      <c r="F189" t="str">
        <f>_xll.GL("Cell","AccountName",,,,,$C$6,$E189,$C$8)</f>
        <v>Salaries and Wages - Service/Installation Canada-C</v>
      </c>
      <c r="G189" s="2">
        <f>_xll.GL("Cell","Balance",,,$C$4,,G$9,$E189,$C$8,,,,,,,,,,,,,$C$5)</f>
        <v>0</v>
      </c>
      <c r="H189" s="2">
        <f>_xll.GL("Cell","Balance",,,$C$4,,H$9,$E189,$C$8,,,,,,,,,,,,,$C$5)</f>
        <v>0</v>
      </c>
      <c r="I189" s="2">
        <f>_xll.GL("Cell","Balance",,,$C$4,,I$9,$E189,$C$8,,,,,,,,,,,,,$C$5)</f>
        <v>0</v>
      </c>
      <c r="J189" s="2">
        <f>_xll.GL("Cell","Balance",,,$C$4,,J$9,$E189,$C$8,,,,,,,,,,,,,$C$5)</f>
        <v>0</v>
      </c>
      <c r="K189" s="2">
        <f>_xll.GL("Cell","Balance",,,$C$4,,K$9,$E189,$C$8,,,,,,,,,,,,,$C$5)</f>
        <v>0</v>
      </c>
      <c r="L189" s="2">
        <f>_xll.GL("Cell","Balance",,,$C$4,,L$9,$E189,$C$8,,,,,,,,,,,,,$C$5)</f>
        <v>0</v>
      </c>
      <c r="M189" s="2">
        <f>_xll.GL("Cell","Balance",,,$C$4,,M$9,$E189,$C$8,,,,,,,,,,,,,$C$5)</f>
        <v>0</v>
      </c>
    </row>
    <row r="190" spans="1:13" hidden="1" x14ac:dyDescent="0.35">
      <c r="A190" t="s">
        <v>22</v>
      </c>
      <c r="B190" t="str">
        <f t="shared" si="3"/>
        <v>Hide</v>
      </c>
      <c r="E190" t="str">
        <f>"5110"</f>
        <v>5110</v>
      </c>
      <c r="F190" t="str">
        <f>_xll.GL("Cell","AccountName",,,,,$C$6,$E190,$C$8)</f>
        <v>Overtime Pay - Administration-Corporate</v>
      </c>
      <c r="G190" s="2">
        <f>_xll.GL("Cell","Balance",,,$C$4,,G$9,$E190,$C$8,,,,,,,,,,,,,$C$5)</f>
        <v>0</v>
      </c>
      <c r="H190" s="2">
        <f>_xll.GL("Cell","Balance",,,$C$4,,H$9,$E190,$C$8,,,,,,,,,,,,,$C$5)</f>
        <v>0</v>
      </c>
      <c r="I190" s="2">
        <f>_xll.GL("Cell","Balance",,,$C$4,,I$9,$E190,$C$8,,,,,,,,,,,,,$C$5)</f>
        <v>0</v>
      </c>
      <c r="J190" s="2">
        <f>_xll.GL("Cell","Balance",,,$C$4,,J$9,$E190,$C$8,,,,,,,,,,,,,$C$5)</f>
        <v>0</v>
      </c>
      <c r="K190" s="2">
        <f>_xll.GL("Cell","Balance",,,$C$4,,K$9,$E190,$C$8,,,,,,,,,,,,,$C$5)</f>
        <v>0</v>
      </c>
      <c r="L190" s="2">
        <f>_xll.GL("Cell","Balance",,,$C$4,,L$9,$E190,$C$8,,,,,,,,,,,,,$C$5)</f>
        <v>0</v>
      </c>
      <c r="M190" s="2">
        <f>_xll.GL("Cell","Balance",,,$C$4,,M$9,$E190,$C$8,,,,,,,,,,,,,$C$5)</f>
        <v>0</v>
      </c>
    </row>
    <row r="191" spans="1:13" hidden="1" x14ac:dyDescent="0.35">
      <c r="A191" t="s">
        <v>22</v>
      </c>
      <c r="B191" t="str">
        <f t="shared" si="3"/>
        <v>Hide</v>
      </c>
      <c r="E191" t="str">
        <f>"5111"</f>
        <v>5111</v>
      </c>
      <c r="F191" t="str">
        <f>_xll.GL("Cell","AccountName",,,,,$C$6,$E191,$C$8)</f>
        <v>Overtime Pay - Service/Installation Canada-Corpora</v>
      </c>
      <c r="G191" s="2">
        <f>_xll.GL("Cell","Balance",,,$C$4,,G$9,$E191,$C$8,,,,,,,,,,,,,$C$5)</f>
        <v>0</v>
      </c>
      <c r="H191" s="2">
        <f>_xll.GL("Cell","Balance",,,$C$4,,H$9,$E191,$C$8,,,,,,,,,,,,,$C$5)</f>
        <v>0</v>
      </c>
      <c r="I191" s="2">
        <f>_xll.GL("Cell","Balance",,,$C$4,,I$9,$E191,$C$8,,,,,,,,,,,,,$C$5)</f>
        <v>0</v>
      </c>
      <c r="J191" s="2">
        <f>_xll.GL("Cell","Balance",,,$C$4,,J$9,$E191,$C$8,,,,,,,,,,,,,$C$5)</f>
        <v>0</v>
      </c>
      <c r="K191" s="2">
        <f>_xll.GL("Cell","Balance",,,$C$4,,K$9,$E191,$C$8,,,,,,,,,,,,,$C$5)</f>
        <v>0</v>
      </c>
      <c r="L191" s="2">
        <f>_xll.GL("Cell","Balance",,,$C$4,,L$9,$E191,$C$8,,,,,,,,,,,,,$C$5)</f>
        <v>0</v>
      </c>
      <c r="M191" s="2">
        <f>_xll.GL("Cell","Balance",,,$C$4,,M$9,$E191,$C$8,,,,,,,,,,,,,$C$5)</f>
        <v>0</v>
      </c>
    </row>
    <row r="192" spans="1:13" hidden="1" x14ac:dyDescent="0.35">
      <c r="A192" t="s">
        <v>22</v>
      </c>
      <c r="B192" t="str">
        <f t="shared" si="3"/>
        <v>Hide</v>
      </c>
      <c r="E192" t="str">
        <f>"5120"</f>
        <v>5120</v>
      </c>
      <c r="F192" t="str">
        <f>_xll.GL("Cell","AccountName",,,,,$C$6,$E192,$C$8)</f>
        <v>Bonuses - Administration-Corporate</v>
      </c>
      <c r="G192" s="2">
        <f>_xll.GL("Cell","Balance",,,$C$4,,G$9,$E192,$C$8,,,,,,,,,,,,,$C$5)</f>
        <v>0</v>
      </c>
      <c r="H192" s="2">
        <f>_xll.GL("Cell","Balance",,,$C$4,,H$9,$E192,$C$8,,,,,,,,,,,,,$C$5)</f>
        <v>0</v>
      </c>
      <c r="I192" s="2">
        <f>_xll.GL("Cell","Balance",,,$C$4,,I$9,$E192,$C$8,,,,,,,,,,,,,$C$5)</f>
        <v>0</v>
      </c>
      <c r="J192" s="2">
        <f>_xll.GL("Cell","Balance",,,$C$4,,J$9,$E192,$C$8,,,,,,,,,,,,,$C$5)</f>
        <v>0</v>
      </c>
      <c r="K192" s="2">
        <f>_xll.GL("Cell","Balance",,,$C$4,,K$9,$E192,$C$8,,,,,,,,,,,,,$C$5)</f>
        <v>0</v>
      </c>
      <c r="L192" s="2">
        <f>_xll.GL("Cell","Balance",,,$C$4,,L$9,$E192,$C$8,,,,,,,,,,,,,$C$5)</f>
        <v>0</v>
      </c>
      <c r="M192" s="2">
        <f>_xll.GL("Cell","Balance",,,$C$4,,M$9,$E192,$C$8,,,,,,,,,,,,,$C$5)</f>
        <v>0</v>
      </c>
    </row>
    <row r="193" spans="1:13" hidden="1" x14ac:dyDescent="0.35">
      <c r="A193" t="s">
        <v>22</v>
      </c>
      <c r="B193" t="str">
        <f t="shared" si="3"/>
        <v>Hide</v>
      </c>
      <c r="E193" t="str">
        <f>"5121"</f>
        <v>5121</v>
      </c>
      <c r="F193" t="str">
        <f>_xll.GL("Cell","AccountName",,,,,$C$6,$E193,$C$8)</f>
        <v>Bonuses - Services/Installation Canada-Corporate</v>
      </c>
      <c r="G193" s="2">
        <f>_xll.GL("Cell","Balance",,,$C$4,,G$9,$E193,$C$8,,,,,,,,,,,,,$C$5)</f>
        <v>0</v>
      </c>
      <c r="H193" s="2">
        <f>_xll.GL("Cell","Balance",,,$C$4,,H$9,$E193,$C$8,,,,,,,,,,,,,$C$5)</f>
        <v>0</v>
      </c>
      <c r="I193" s="2">
        <f>_xll.GL("Cell","Balance",,,$C$4,,I$9,$E193,$C$8,,,,,,,,,,,,,$C$5)</f>
        <v>0</v>
      </c>
      <c r="J193" s="2">
        <f>_xll.GL("Cell","Balance",,,$C$4,,J$9,$E193,$C$8,,,,,,,,,,,,,$C$5)</f>
        <v>0</v>
      </c>
      <c r="K193" s="2">
        <f>_xll.GL("Cell","Balance",,,$C$4,,K$9,$E193,$C$8,,,,,,,,,,,,,$C$5)</f>
        <v>0</v>
      </c>
      <c r="L193" s="2">
        <f>_xll.GL("Cell","Balance",,,$C$4,,L$9,$E193,$C$8,,,,,,,,,,,,,$C$5)</f>
        <v>0</v>
      </c>
      <c r="M193" s="2">
        <f>_xll.GL("Cell","Balance",,,$C$4,,M$9,$E193,$C$8,,,,,,,,,,,,,$C$5)</f>
        <v>0</v>
      </c>
    </row>
    <row r="194" spans="1:13" x14ac:dyDescent="0.35">
      <c r="A194" t="s">
        <v>22</v>
      </c>
      <c r="B194" t="str">
        <f t="shared" si="3"/>
        <v>Show</v>
      </c>
      <c r="E194" t="str">
        <f>"5130"</f>
        <v>5130</v>
      </c>
      <c r="F194" t="str">
        <f>_xll.GL("Cell","AccountName",,,,,$C$6,$E194,$C$8)</f>
        <v>Commissions - Sales-Corporate</v>
      </c>
      <c r="G194" s="2">
        <f>_xll.GL("Cell","Balance",,,$C$4,,G$9,$E194,$C$8,,,,,,,,,,,,,$C$5)</f>
        <v>0</v>
      </c>
      <c r="H194" s="2">
        <f>_xll.GL("Cell","Balance",,,$C$4,,H$9,$E194,$C$8,,,,,,,,,,,,,$C$5)</f>
        <v>0</v>
      </c>
      <c r="I194" s="2">
        <f>_xll.GL("Cell","Balance",,,$C$4,,I$9,$E194,$C$8,,,,,,,,,,,,,$C$5)</f>
        <v>0</v>
      </c>
      <c r="J194" s="2">
        <f>_xll.GL("Cell","Balance",,,$C$4,,J$9,$E194,$C$8,,,,,,,,,,,,,$C$5)</f>
        <v>10912.11</v>
      </c>
      <c r="K194" s="2">
        <f>_xll.GL("Cell","Balance",,,$C$4,,K$9,$E194,$C$8,,,,,,,,,,,,,$C$5)</f>
        <v>0</v>
      </c>
      <c r="L194" s="2">
        <f>_xll.GL("Cell","Balance",,,$C$4,,L$9,$E194,$C$8,,,,,,,,,,,,,$C$5)</f>
        <v>0</v>
      </c>
      <c r="M194" s="2">
        <f>_xll.GL("Cell","Balance",,,$C$4,,M$9,$E194,$C$8,,,,,,,,,,,,,$C$5)</f>
        <v>0</v>
      </c>
    </row>
    <row r="195" spans="1:13" hidden="1" x14ac:dyDescent="0.35">
      <c r="A195" t="s">
        <v>22</v>
      </c>
      <c r="B195" t="str">
        <f t="shared" si="3"/>
        <v>Hide</v>
      </c>
      <c r="E195" t="str">
        <f>"5131"</f>
        <v>5131</v>
      </c>
      <c r="F195" t="str">
        <f>_xll.GL("Cell","AccountName",,,,,$C$6,$E195,$C$8)</f>
        <v>Commissions - Service/Installation Canada-Corporat</v>
      </c>
      <c r="G195" s="2">
        <f>_xll.GL("Cell","Balance",,,$C$4,,G$9,$E195,$C$8,,,,,,,,,,,,,$C$5)</f>
        <v>0</v>
      </c>
      <c r="H195" s="2">
        <f>_xll.GL("Cell","Balance",,,$C$4,,H$9,$E195,$C$8,,,,,,,,,,,,,$C$5)</f>
        <v>0</v>
      </c>
      <c r="I195" s="2">
        <f>_xll.GL("Cell","Balance",,,$C$4,,I$9,$E195,$C$8,,,,,,,,,,,,,$C$5)</f>
        <v>0</v>
      </c>
      <c r="J195" s="2">
        <f>_xll.GL("Cell","Balance",,,$C$4,,J$9,$E195,$C$8,,,,,,,,,,,,,$C$5)</f>
        <v>0</v>
      </c>
      <c r="K195" s="2">
        <f>_xll.GL("Cell","Balance",,,$C$4,,K$9,$E195,$C$8,,,,,,,,,,,,,$C$5)</f>
        <v>0</v>
      </c>
      <c r="L195" s="2">
        <f>_xll.GL("Cell","Balance",,,$C$4,,L$9,$E195,$C$8,,,,,,,,,,,,,$C$5)</f>
        <v>0</v>
      </c>
      <c r="M195" s="2">
        <f>_xll.GL("Cell","Balance",,,$C$4,,M$9,$E195,$C$8,,,,,,,,,,,,,$C$5)</f>
        <v>0</v>
      </c>
    </row>
    <row r="196" spans="1:13" hidden="1" x14ac:dyDescent="0.35">
      <c r="A196" t="s">
        <v>22</v>
      </c>
      <c r="B196" t="str">
        <f t="shared" si="3"/>
        <v>Hide</v>
      </c>
      <c r="E196" t="str">
        <f>"5140"</f>
        <v>5140</v>
      </c>
      <c r="F196" t="str">
        <f>_xll.GL("Cell","AccountName",,,,,$C$6,$E196,$C$8)</f>
        <v>Profit Sharing - Administration-Corporate</v>
      </c>
      <c r="G196" s="2">
        <f>_xll.GL("Cell","Balance",,,$C$4,,G$9,$E196,$C$8,,,,,,,,,,,,,$C$5)</f>
        <v>0</v>
      </c>
      <c r="H196" s="2">
        <f>_xll.GL("Cell","Balance",,,$C$4,,H$9,$E196,$C$8,,,,,,,,,,,,,$C$5)</f>
        <v>0</v>
      </c>
      <c r="I196" s="2">
        <f>_xll.GL("Cell","Balance",,,$C$4,,I$9,$E196,$C$8,,,,,,,,,,,,,$C$5)</f>
        <v>0</v>
      </c>
      <c r="J196" s="2">
        <f>_xll.GL("Cell","Balance",,,$C$4,,J$9,$E196,$C$8,,,,,,,,,,,,,$C$5)</f>
        <v>0</v>
      </c>
      <c r="K196" s="2">
        <f>_xll.GL("Cell","Balance",,,$C$4,,K$9,$E196,$C$8,,,,,,,,,,,,,$C$5)</f>
        <v>0</v>
      </c>
      <c r="L196" s="2">
        <f>_xll.GL("Cell","Balance",,,$C$4,,L$9,$E196,$C$8,,,,,,,,,,,,,$C$5)</f>
        <v>0</v>
      </c>
      <c r="M196" s="2">
        <f>_xll.GL("Cell","Balance",,,$C$4,,M$9,$E196,$C$8,,,,,,,,,,,,,$C$5)</f>
        <v>0</v>
      </c>
    </row>
    <row r="197" spans="1:13" hidden="1" x14ac:dyDescent="0.35">
      <c r="A197" t="s">
        <v>22</v>
      </c>
      <c r="B197" t="str">
        <f t="shared" si="3"/>
        <v>Hide</v>
      </c>
      <c r="E197" t="str">
        <f>"5141"</f>
        <v>5141</v>
      </c>
      <c r="F197" t="str">
        <f>_xll.GL("Cell","AccountName",,,,,$C$6,$E197,$C$8)</f>
        <v>Profit Sharing - Service/Installation Canada-Corpo</v>
      </c>
      <c r="G197" s="2">
        <f>_xll.GL("Cell","Balance",,,$C$4,,G$9,$E197,$C$8,,,,,,,,,,,,,$C$5)</f>
        <v>0</v>
      </c>
      <c r="H197" s="2">
        <f>_xll.GL("Cell","Balance",,,$C$4,,H$9,$E197,$C$8,,,,,,,,,,,,,$C$5)</f>
        <v>0</v>
      </c>
      <c r="I197" s="2">
        <f>_xll.GL("Cell","Balance",,,$C$4,,I$9,$E197,$C$8,,,,,,,,,,,,,$C$5)</f>
        <v>0</v>
      </c>
      <c r="J197" s="2">
        <f>_xll.GL("Cell","Balance",,,$C$4,,J$9,$E197,$C$8,,,,,,,,,,,,,$C$5)</f>
        <v>0</v>
      </c>
      <c r="K197" s="2">
        <f>_xll.GL("Cell","Balance",,,$C$4,,K$9,$E197,$C$8,,,,,,,,,,,,,$C$5)</f>
        <v>0</v>
      </c>
      <c r="L197" s="2">
        <f>_xll.GL("Cell","Balance",,,$C$4,,L$9,$E197,$C$8,,,,,,,,,,,,,$C$5)</f>
        <v>0</v>
      </c>
      <c r="M197" s="2">
        <f>_xll.GL("Cell","Balance",,,$C$4,,M$9,$E197,$C$8,,,,,,,,,,,,,$C$5)</f>
        <v>0</v>
      </c>
    </row>
    <row r="198" spans="1:13" x14ac:dyDescent="0.35">
      <c r="A198" t="s">
        <v>22</v>
      </c>
      <c r="B198" t="str">
        <f t="shared" si="3"/>
        <v>Show</v>
      </c>
      <c r="E198" t="str">
        <f>"5150"</f>
        <v>5150</v>
      </c>
      <c r="F198" t="str">
        <f>_xll.GL("Cell","AccountName",,,,,$C$6,$E198,$C$8)</f>
        <v>Employee Benefits - Administration-Corporate</v>
      </c>
      <c r="G198" s="2">
        <f>_xll.GL("Cell","Balance",,,$C$4,,G$9,$E198,$C$8,,,,,,,,,,,,,$C$5)</f>
        <v>0</v>
      </c>
      <c r="H198" s="2">
        <f>_xll.GL("Cell","Balance",,,$C$4,,H$9,$E198,$C$8,,,,,,,,,,,,,$C$5)</f>
        <v>30123.93</v>
      </c>
      <c r="I198" s="2">
        <f>_xll.GL("Cell","Balance",,,$C$4,,I$9,$E198,$C$8,,,,,,,,,,,,,$C$5)</f>
        <v>0</v>
      </c>
      <c r="J198" s="2">
        <f>_xll.GL("Cell","Balance",,,$C$4,,J$9,$E198,$C$8,,,,,,,,,,,,,$C$5)</f>
        <v>0</v>
      </c>
      <c r="K198" s="2">
        <f>_xll.GL("Cell","Balance",,,$C$4,,K$9,$E198,$C$8,,,,,,,,,,,,,$C$5)</f>
        <v>0</v>
      </c>
      <c r="L198" s="2">
        <f>_xll.GL("Cell","Balance",,,$C$4,,L$9,$E198,$C$8,,,,,,,,,,,,,$C$5)</f>
        <v>0</v>
      </c>
      <c r="M198" s="2">
        <f>_xll.GL("Cell","Balance",,,$C$4,,M$9,$E198,$C$8,,,,,,,,,,,,,$C$5)</f>
        <v>0</v>
      </c>
    </row>
    <row r="199" spans="1:13" hidden="1" x14ac:dyDescent="0.35">
      <c r="A199" t="s">
        <v>22</v>
      </c>
      <c r="B199" t="str">
        <f t="shared" si="3"/>
        <v>Hide</v>
      </c>
      <c r="E199" t="str">
        <f>"5160"</f>
        <v>5160</v>
      </c>
      <c r="F199" t="str">
        <f>_xll.GL("Cell","AccountName",,,,,$C$6,$E199,$C$8)</f>
        <v>Health Insurance Expense - Administration-Corporat</v>
      </c>
      <c r="G199" s="2">
        <f>_xll.GL("Cell","Balance",,,$C$4,,G$9,$E199,$C$8,,,,,,,,,,,,,$C$5)</f>
        <v>0</v>
      </c>
      <c r="H199" s="2">
        <f>_xll.GL("Cell","Balance",,,$C$4,,H$9,$E199,$C$8,,,,,,,,,,,,,$C$5)</f>
        <v>0</v>
      </c>
      <c r="I199" s="2">
        <f>_xll.GL("Cell","Balance",,,$C$4,,I$9,$E199,$C$8,,,,,,,,,,,,,$C$5)</f>
        <v>0</v>
      </c>
      <c r="J199" s="2">
        <f>_xll.GL("Cell","Balance",,,$C$4,,J$9,$E199,$C$8,,,,,,,,,,,,,$C$5)</f>
        <v>0</v>
      </c>
      <c r="K199" s="2">
        <f>_xll.GL("Cell","Balance",,,$C$4,,K$9,$E199,$C$8,,,,,,,,,,,,,$C$5)</f>
        <v>0</v>
      </c>
      <c r="L199" s="2">
        <f>_xll.GL("Cell","Balance",,,$C$4,,L$9,$E199,$C$8,,,,,,,,,,,,,$C$5)</f>
        <v>0</v>
      </c>
      <c r="M199" s="2">
        <f>_xll.GL("Cell","Balance",,,$C$4,,M$9,$E199,$C$8,,,,,,,,,,,,,$C$5)</f>
        <v>0</v>
      </c>
    </row>
    <row r="200" spans="1:13" x14ac:dyDescent="0.35">
      <c r="A200" t="s">
        <v>22</v>
      </c>
      <c r="B200" t="str">
        <f t="shared" si="3"/>
        <v>Show</v>
      </c>
      <c r="E200" t="str">
        <f>"5170"</f>
        <v>5170</v>
      </c>
      <c r="F200" t="str">
        <f>_xll.GL("Cell","AccountName",,,,,$C$6,$E200,$C$8)</f>
        <v>Payroll Taxes - Administration-Corporate</v>
      </c>
      <c r="G200" s="2">
        <f>_xll.GL("Cell","Balance",,,$C$4,,G$9,$E200,$C$8,,,,,,,,,,,,,$C$5)</f>
        <v>0</v>
      </c>
      <c r="H200" s="2">
        <f>_xll.GL("Cell","Balance",,,$C$4,,H$9,$E200,$C$8,,,,,,,,,,,,,$C$5)</f>
        <v>10581.67</v>
      </c>
      <c r="I200" s="2">
        <f>_xll.GL("Cell","Balance",,,$C$4,,I$9,$E200,$C$8,,,,,,,,,,,,,$C$5)</f>
        <v>45245.599999999999</v>
      </c>
      <c r="J200" s="2">
        <f>_xll.GL("Cell","Balance",,,$C$4,,J$9,$E200,$C$8,,,,,,,,,,,,,$C$5)</f>
        <v>0</v>
      </c>
      <c r="K200" s="2">
        <f>_xll.GL("Cell","Balance",,,$C$4,,K$9,$E200,$C$8,,,,,,,,,,,,,$C$5)</f>
        <v>0</v>
      </c>
      <c r="L200" s="2">
        <f>_xll.GL("Cell","Balance",,,$C$4,,L$9,$E200,$C$8,,,,,,,,,,,,,$C$5)</f>
        <v>0</v>
      </c>
      <c r="M200" s="2">
        <f>_xll.GL("Cell","Balance",,,$C$4,,M$9,$E200,$C$8,,,,,,,,,,,,,$C$5)</f>
        <v>0</v>
      </c>
    </row>
    <row r="201" spans="1:13" hidden="1" x14ac:dyDescent="0.35">
      <c r="A201" t="s">
        <v>22</v>
      </c>
      <c r="B201" t="str">
        <f t="shared" si="3"/>
        <v>Hide</v>
      </c>
      <c r="E201" t="str">
        <f>"5200"</f>
        <v>5200</v>
      </c>
      <c r="F201" t="str">
        <f>_xll.GL("Cell","AccountName",,,,,$C$6,$E201,$C$8)</f>
        <v>CPP Expense--Corporate</v>
      </c>
      <c r="G201" s="2">
        <f>_xll.GL("Cell","Balance",,,$C$4,,G$9,$E201,$C$8,,,,,,,,,,,,,$C$5)</f>
        <v>0</v>
      </c>
      <c r="H201" s="2">
        <f>_xll.GL("Cell","Balance",,,$C$4,,H$9,$E201,$C$8,,,,,,,,,,,,,$C$5)</f>
        <v>0</v>
      </c>
      <c r="I201" s="2">
        <f>_xll.GL("Cell","Balance",,,$C$4,,I$9,$E201,$C$8,,,,,,,,,,,,,$C$5)</f>
        <v>0</v>
      </c>
      <c r="J201" s="2">
        <f>_xll.GL("Cell","Balance",,,$C$4,,J$9,$E201,$C$8,,,,,,,,,,,,,$C$5)</f>
        <v>0</v>
      </c>
      <c r="K201" s="2">
        <f>_xll.GL("Cell","Balance",,,$C$4,,K$9,$E201,$C$8,,,,,,,,,,,,,$C$5)</f>
        <v>0</v>
      </c>
      <c r="L201" s="2">
        <f>_xll.GL("Cell","Balance",,,$C$4,,L$9,$E201,$C$8,,,,,,,,,,,,,$C$5)</f>
        <v>0</v>
      </c>
      <c r="M201" s="2">
        <f>_xll.GL("Cell","Balance",,,$C$4,,M$9,$E201,$C$8,,,,,,,,,,,,,$C$5)</f>
        <v>0</v>
      </c>
    </row>
    <row r="202" spans="1:13" hidden="1" x14ac:dyDescent="0.35">
      <c r="A202" t="s">
        <v>22</v>
      </c>
      <c r="B202" t="str">
        <f t="shared" si="3"/>
        <v>Hide</v>
      </c>
      <c r="E202" t="str">
        <f>"5210"</f>
        <v>5210</v>
      </c>
      <c r="F202" t="str">
        <f>_xll.GL("Cell","AccountName",,,,,$C$6,$E202,$C$8)</f>
        <v>QPP Expense--Corporate</v>
      </c>
      <c r="G202" s="2">
        <f>_xll.GL("Cell","Balance",,,$C$4,,G$9,$E202,$C$8,,,,,,,,,,,,,$C$5)</f>
        <v>0</v>
      </c>
      <c r="H202" s="2">
        <f>_xll.GL("Cell","Balance",,,$C$4,,H$9,$E202,$C$8,,,,,,,,,,,,,$C$5)</f>
        <v>0</v>
      </c>
      <c r="I202" s="2">
        <f>_xll.GL("Cell","Balance",,,$C$4,,I$9,$E202,$C$8,,,,,,,,,,,,,$C$5)</f>
        <v>0</v>
      </c>
      <c r="J202" s="2">
        <f>_xll.GL("Cell","Balance",,,$C$4,,J$9,$E202,$C$8,,,,,,,,,,,,,$C$5)</f>
        <v>0</v>
      </c>
      <c r="K202" s="2">
        <f>_xll.GL("Cell","Balance",,,$C$4,,K$9,$E202,$C$8,,,,,,,,,,,,,$C$5)</f>
        <v>0</v>
      </c>
      <c r="L202" s="2">
        <f>_xll.GL("Cell","Balance",,,$C$4,,L$9,$E202,$C$8,,,,,,,,,,,,,$C$5)</f>
        <v>0</v>
      </c>
      <c r="M202" s="2">
        <f>_xll.GL("Cell","Balance",,,$C$4,,M$9,$E202,$C$8,,,,,,,,,,,,,$C$5)</f>
        <v>0</v>
      </c>
    </row>
    <row r="203" spans="1:13" hidden="1" x14ac:dyDescent="0.35">
      <c r="A203" t="s">
        <v>22</v>
      </c>
      <c r="B203" t="str">
        <f t="shared" si="3"/>
        <v>Hide</v>
      </c>
      <c r="E203" t="str">
        <f>"5220"</f>
        <v>5220</v>
      </c>
      <c r="F203" t="str">
        <f>_xll.GL("Cell","AccountName",,,,,$C$6,$E203,$C$8)</f>
        <v>UIC Expense--Corporate</v>
      </c>
      <c r="G203" s="2">
        <f>_xll.GL("Cell","Balance",,,$C$4,,G$9,$E203,$C$8,,,,,,,,,,,,,$C$5)</f>
        <v>0</v>
      </c>
      <c r="H203" s="2">
        <f>_xll.GL("Cell","Balance",,,$C$4,,H$9,$E203,$C$8,,,,,,,,,,,,,$C$5)</f>
        <v>0</v>
      </c>
      <c r="I203" s="2">
        <f>_xll.GL("Cell","Balance",,,$C$4,,I$9,$E203,$C$8,,,,,,,,,,,,,$C$5)</f>
        <v>0</v>
      </c>
      <c r="J203" s="2">
        <f>_xll.GL("Cell","Balance",,,$C$4,,J$9,$E203,$C$8,,,,,,,,,,,,,$C$5)</f>
        <v>0</v>
      </c>
      <c r="K203" s="2">
        <f>_xll.GL("Cell","Balance",,,$C$4,,K$9,$E203,$C$8,,,,,,,,,,,,,$C$5)</f>
        <v>0</v>
      </c>
      <c r="L203" s="2">
        <f>_xll.GL("Cell","Balance",,,$C$4,,L$9,$E203,$C$8,,,,,,,,,,,,,$C$5)</f>
        <v>0</v>
      </c>
      <c r="M203" s="2">
        <f>_xll.GL("Cell","Balance",,,$C$4,,M$9,$E203,$C$8,,,,,,,,,,,,,$C$5)</f>
        <v>0</v>
      </c>
    </row>
    <row r="204" spans="1:13" hidden="1" x14ac:dyDescent="0.35">
      <c r="A204" t="s">
        <v>22</v>
      </c>
      <c r="B204" t="str">
        <f t="shared" si="3"/>
        <v>Hide</v>
      </c>
      <c r="E204" t="str">
        <f>"5300"</f>
        <v>5300</v>
      </c>
      <c r="F204" t="str">
        <f>_xll.GL("Cell","AccountName",,,,,$C$6,$E204,$C$8)</f>
        <v>SUTA Tax Expense--Corporate</v>
      </c>
      <c r="G204" s="2">
        <f>_xll.GL("Cell","Balance",,,$C$4,,G$9,$E204,$C$8,,,,,,,,,,,,,$C$5)</f>
        <v>0</v>
      </c>
      <c r="H204" s="2">
        <f>_xll.GL("Cell","Balance",,,$C$4,,H$9,$E204,$C$8,,,,,,,,,,,,,$C$5)</f>
        <v>0</v>
      </c>
      <c r="I204" s="2">
        <f>_xll.GL("Cell","Balance",,,$C$4,,I$9,$E204,$C$8,,,,,,,,,,,,,$C$5)</f>
        <v>0</v>
      </c>
      <c r="J204" s="2">
        <f>_xll.GL("Cell","Balance",,,$C$4,,J$9,$E204,$C$8,,,,,,,,,,,,,$C$5)</f>
        <v>0</v>
      </c>
      <c r="K204" s="2">
        <f>_xll.GL("Cell","Balance",,,$C$4,,K$9,$E204,$C$8,,,,,,,,,,,,,$C$5)</f>
        <v>0</v>
      </c>
      <c r="L204" s="2">
        <f>_xll.GL("Cell","Balance",,,$C$4,,L$9,$E204,$C$8,,,,,,,,,,,,,$C$5)</f>
        <v>0</v>
      </c>
      <c r="M204" s="2">
        <f>_xll.GL("Cell","Balance",,,$C$4,,M$9,$E204,$C$8,,,,,,,,,,,,,$C$5)</f>
        <v>0</v>
      </c>
    </row>
    <row r="205" spans="1:13" hidden="1" x14ac:dyDescent="0.35">
      <c r="A205" t="s">
        <v>22</v>
      </c>
      <c r="B205" t="str">
        <f t="shared" ref="B205:B268" si="4">IF(ABS(SUMIF(G205:N205,"&gt;0"))+ABS(SUMIF(G205:N205,"&lt;0"))=0,"Hide","Show")</f>
        <v>Hide</v>
      </c>
      <c r="E205" t="str">
        <f>"5400"</f>
        <v>5400</v>
      </c>
      <c r="F205" t="str">
        <f>_xll.GL("Cell","AccountName",,,,,$C$6,$E205,$C$8)</f>
        <v>FUTA Tax Expense--Corporate</v>
      </c>
      <c r="G205" s="2">
        <f>_xll.GL("Cell","Balance",,,$C$4,,G$9,$E205,$C$8,,,,,,,,,,,,,$C$5)</f>
        <v>0</v>
      </c>
      <c r="H205" s="2">
        <f>_xll.GL("Cell","Balance",,,$C$4,,H$9,$E205,$C$8,,,,,,,,,,,,,$C$5)</f>
        <v>0</v>
      </c>
      <c r="I205" s="2">
        <f>_xll.GL("Cell","Balance",,,$C$4,,I$9,$E205,$C$8,,,,,,,,,,,,,$C$5)</f>
        <v>0</v>
      </c>
      <c r="J205" s="2">
        <f>_xll.GL("Cell","Balance",,,$C$4,,J$9,$E205,$C$8,,,,,,,,,,,,,$C$5)</f>
        <v>0</v>
      </c>
      <c r="K205" s="2">
        <f>_xll.GL("Cell","Balance",,,$C$4,,K$9,$E205,$C$8,,,,,,,,,,,,,$C$5)</f>
        <v>0</v>
      </c>
      <c r="L205" s="2">
        <f>_xll.GL("Cell","Balance",,,$C$4,,L$9,$E205,$C$8,,,,,,,,,,,,,$C$5)</f>
        <v>0</v>
      </c>
      <c r="M205" s="2">
        <f>_xll.GL("Cell","Balance",,,$C$4,,M$9,$E205,$C$8,,,,,,,,,,,,,$C$5)</f>
        <v>0</v>
      </c>
    </row>
    <row r="206" spans="1:13" hidden="1" x14ac:dyDescent="0.35">
      <c r="A206" t="s">
        <v>22</v>
      </c>
      <c r="B206" t="str">
        <f t="shared" si="4"/>
        <v>Hide</v>
      </c>
      <c r="E206" t="str">
        <f>"5500"</f>
        <v>5500</v>
      </c>
      <c r="F206" t="str">
        <f>_xll.GL("Cell","AccountName",,,,,$C$6,$E206,$C$8)</f>
        <v>Workers Compensation Tax Expense--Corporate</v>
      </c>
      <c r="G206" s="2">
        <f>_xll.GL("Cell","Balance",,,$C$4,,G$9,$E206,$C$8,,,,,,,,,,,,,$C$5)</f>
        <v>0</v>
      </c>
      <c r="H206" s="2">
        <f>_xll.GL("Cell","Balance",,,$C$4,,H$9,$E206,$C$8,,,,,,,,,,,,,$C$5)</f>
        <v>0</v>
      </c>
      <c r="I206" s="2">
        <f>_xll.GL("Cell","Balance",,,$C$4,,I$9,$E206,$C$8,,,,,,,,,,,,,$C$5)</f>
        <v>0</v>
      </c>
      <c r="J206" s="2">
        <f>_xll.GL("Cell","Balance",,,$C$4,,J$9,$E206,$C$8,,,,,,,,,,,,,$C$5)</f>
        <v>0</v>
      </c>
      <c r="K206" s="2">
        <f>_xll.GL("Cell","Balance",,,$C$4,,K$9,$E206,$C$8,,,,,,,,,,,,,$C$5)</f>
        <v>0</v>
      </c>
      <c r="L206" s="2">
        <f>_xll.GL("Cell","Balance",,,$C$4,,L$9,$E206,$C$8,,,,,,,,,,,,,$C$5)</f>
        <v>0</v>
      </c>
      <c r="M206" s="2">
        <f>_xll.GL("Cell","Balance",,,$C$4,,M$9,$E206,$C$8,,,,,,,,,,,,,$C$5)</f>
        <v>0</v>
      </c>
    </row>
    <row r="207" spans="1:13" hidden="1" x14ac:dyDescent="0.35">
      <c r="A207" t="s">
        <v>22</v>
      </c>
      <c r="B207" t="str">
        <f t="shared" si="4"/>
        <v>Hide</v>
      </c>
      <c r="E207" t="str">
        <f>"5600"</f>
        <v>5600</v>
      </c>
      <c r="F207" t="str">
        <f>_xll.GL("Cell","AccountName",,,,,$C$6,$E207,$C$8)</f>
        <v>Contract Services - Service/Installation-Corporate</v>
      </c>
      <c r="G207" s="2">
        <f>_xll.GL("Cell","Balance",,,$C$4,,G$9,$E207,$C$8,,,,,,,,,,,,,$C$5)</f>
        <v>0</v>
      </c>
      <c r="H207" s="2">
        <f>_xll.GL("Cell","Balance",,,$C$4,,H$9,$E207,$C$8,,,,,,,,,,,,,$C$5)</f>
        <v>0</v>
      </c>
      <c r="I207" s="2">
        <f>_xll.GL("Cell","Balance",,,$C$4,,I$9,$E207,$C$8,,,,,,,,,,,,,$C$5)</f>
        <v>0</v>
      </c>
      <c r="J207" s="2">
        <f>_xll.GL("Cell","Balance",,,$C$4,,J$9,$E207,$C$8,,,,,,,,,,,,,$C$5)</f>
        <v>0</v>
      </c>
      <c r="K207" s="2">
        <f>_xll.GL("Cell","Balance",,,$C$4,,K$9,$E207,$C$8,,,,,,,,,,,,,$C$5)</f>
        <v>0</v>
      </c>
      <c r="L207" s="2">
        <f>_xll.GL("Cell","Balance",,,$C$4,,L$9,$E207,$C$8,,,,,,,,,,,,,$C$5)</f>
        <v>0</v>
      </c>
      <c r="M207" s="2">
        <f>_xll.GL("Cell","Balance",,,$C$4,,M$9,$E207,$C$8,,,,,,,,,,,,,$C$5)</f>
        <v>0</v>
      </c>
    </row>
    <row r="208" spans="1:13" hidden="1" x14ac:dyDescent="0.35">
      <c r="A208" t="s">
        <v>22</v>
      </c>
      <c r="B208" t="str">
        <f t="shared" si="4"/>
        <v>Hide</v>
      </c>
      <c r="E208" t="str">
        <f>"5615"</f>
        <v>5615</v>
      </c>
      <c r="F208" t="str">
        <f>_xll.GL("Cell","AccountName",,,,,$C$6,$E208,$C$8)</f>
        <v>Floor Stock Expense--Corporate</v>
      </c>
      <c r="G208" s="2">
        <f>_xll.GL("Cell","Balance",,,$C$4,,G$9,$E208,$C$8,,,,,,,,,,,,,$C$5)</f>
        <v>0</v>
      </c>
      <c r="H208" s="2">
        <f>_xll.GL("Cell","Balance",,,$C$4,,H$9,$E208,$C$8,,,,,,,,,,,,,$C$5)</f>
        <v>0</v>
      </c>
      <c r="I208" s="2">
        <f>_xll.GL("Cell","Balance",,,$C$4,,I$9,$E208,$C$8,,,,,,,,,,,,,$C$5)</f>
        <v>0</v>
      </c>
      <c r="J208" s="2">
        <f>_xll.GL("Cell","Balance",,,$C$4,,J$9,$E208,$C$8,,,,,,,,,,,,,$C$5)</f>
        <v>0</v>
      </c>
      <c r="K208" s="2">
        <f>_xll.GL("Cell","Balance",,,$C$4,,K$9,$E208,$C$8,,,,,,,,,,,,,$C$5)</f>
        <v>0</v>
      </c>
      <c r="L208" s="2">
        <f>_xll.GL("Cell","Balance",,,$C$4,,L$9,$E208,$C$8,,,,,,,,,,,,,$C$5)</f>
        <v>0</v>
      </c>
      <c r="M208" s="2">
        <f>_xll.GL("Cell","Balance",,,$C$4,,M$9,$E208,$C$8,,,,,,,,,,,,,$C$5)</f>
        <v>0</v>
      </c>
    </row>
    <row r="209" spans="1:13" hidden="1" x14ac:dyDescent="0.35">
      <c r="A209" t="s">
        <v>22</v>
      </c>
      <c r="B209" t="str">
        <f t="shared" si="4"/>
        <v>Hide</v>
      </c>
      <c r="E209" t="str">
        <f>"5700"</f>
        <v>5700</v>
      </c>
      <c r="F209" t="str">
        <f>_xll.GL("Cell","AccountName",,,,,$C$6,$E209,$C$8)</f>
        <v>Non-Inventoried Purchase Item-Corporate</v>
      </c>
      <c r="G209" s="2">
        <f>_xll.GL("Cell","Balance",,,$C$4,,G$9,$E209,$C$8,,,,,,,,,,,,,$C$5)</f>
        <v>0</v>
      </c>
      <c r="H209" s="2">
        <f>_xll.GL("Cell","Balance",,,$C$4,,H$9,$E209,$C$8,,,,,,,,,,,,,$C$5)</f>
        <v>0</v>
      </c>
      <c r="I209" s="2">
        <f>_xll.GL("Cell","Balance",,,$C$4,,I$9,$E209,$C$8,,,,,,,,,,,,,$C$5)</f>
        <v>0</v>
      </c>
      <c r="J209" s="2">
        <f>_xll.GL("Cell","Balance",,,$C$4,,J$9,$E209,$C$8,,,,,,,,,,,,,$C$5)</f>
        <v>0</v>
      </c>
      <c r="K209" s="2">
        <f>_xll.GL("Cell","Balance",,,$C$4,,K$9,$E209,$C$8,,,,,,,,,,,,,$C$5)</f>
        <v>0</v>
      </c>
      <c r="L209" s="2">
        <f>_xll.GL("Cell","Balance",,,$C$4,,L$9,$E209,$C$8,,,,,,,,,,,,,$C$5)</f>
        <v>0</v>
      </c>
      <c r="M209" s="2">
        <f>_xll.GL("Cell","Balance",,,$C$4,,M$9,$E209,$C$8,,,,,,,,,,,,,$C$5)</f>
        <v>0</v>
      </c>
    </row>
    <row r="210" spans="1:13" hidden="1" x14ac:dyDescent="0.35">
      <c r="A210" t="s">
        <v>22</v>
      </c>
      <c r="B210" t="str">
        <f t="shared" si="4"/>
        <v>Hide</v>
      </c>
      <c r="E210" t="str">
        <f>"6100"</f>
        <v>6100</v>
      </c>
      <c r="F210" t="str">
        <f>_xll.GL("Cell","AccountName",,,,,$C$6,$E210,$C$8)</f>
        <v>Training - Administration-Corporate</v>
      </c>
      <c r="G210" s="2">
        <f>_xll.GL("Cell","Balance",,,$C$4,,G$9,$E210,$C$8,,,,,,,,,,,,,$C$5)</f>
        <v>0</v>
      </c>
      <c r="H210" s="2">
        <f>_xll.GL("Cell","Balance",,,$C$4,,H$9,$E210,$C$8,,,,,,,,,,,,,$C$5)</f>
        <v>0</v>
      </c>
      <c r="I210" s="2">
        <f>_xll.GL("Cell","Balance",,,$C$4,,I$9,$E210,$C$8,,,,,,,,,,,,,$C$5)</f>
        <v>0</v>
      </c>
      <c r="J210" s="2">
        <f>_xll.GL("Cell","Balance",,,$C$4,,J$9,$E210,$C$8,,,,,,,,,,,,,$C$5)</f>
        <v>0</v>
      </c>
      <c r="K210" s="2">
        <f>_xll.GL("Cell","Balance",,,$C$4,,K$9,$E210,$C$8,,,,,,,,,,,,,$C$5)</f>
        <v>0</v>
      </c>
      <c r="L210" s="2">
        <f>_xll.GL("Cell","Balance",,,$C$4,,L$9,$E210,$C$8,,,,,,,,,,,,,$C$5)</f>
        <v>0</v>
      </c>
      <c r="M210" s="2">
        <f>_xll.GL("Cell","Balance",,,$C$4,,M$9,$E210,$C$8,,,,,,,,,,,,,$C$5)</f>
        <v>0</v>
      </c>
    </row>
    <row r="211" spans="1:13" hidden="1" x14ac:dyDescent="0.35">
      <c r="A211" t="s">
        <v>22</v>
      </c>
      <c r="B211" t="str">
        <f t="shared" si="4"/>
        <v>Hide</v>
      </c>
      <c r="E211" t="str">
        <f>"6110"</f>
        <v>6110</v>
      </c>
      <c r="F211" t="str">
        <f>_xll.GL("Cell","AccountName",,,,,$C$6,$E211,$C$8)</f>
        <v>Company Car - Administration-Corporate</v>
      </c>
      <c r="G211" s="2">
        <f>_xll.GL("Cell","Balance",,,$C$4,,G$9,$E211,$C$8,,,,,,,,,,,,,$C$5)</f>
        <v>0</v>
      </c>
      <c r="H211" s="2">
        <f>_xll.GL("Cell","Balance",,,$C$4,,H$9,$E211,$C$8,,,,,,,,,,,,,$C$5)</f>
        <v>0</v>
      </c>
      <c r="I211" s="2">
        <f>_xll.GL("Cell","Balance",,,$C$4,,I$9,$E211,$C$8,,,,,,,,,,,,,$C$5)</f>
        <v>0</v>
      </c>
      <c r="J211" s="2">
        <f>_xll.GL("Cell","Balance",,,$C$4,,J$9,$E211,$C$8,,,,,,,,,,,,,$C$5)</f>
        <v>0</v>
      </c>
      <c r="K211" s="2">
        <f>_xll.GL("Cell","Balance",,,$C$4,,K$9,$E211,$C$8,,,,,,,,,,,,,$C$5)</f>
        <v>0</v>
      </c>
      <c r="L211" s="2">
        <f>_xll.GL("Cell","Balance",,,$C$4,,L$9,$E211,$C$8,,,,,,,,,,,,,$C$5)</f>
        <v>0</v>
      </c>
      <c r="M211" s="2">
        <f>_xll.GL("Cell","Balance",,,$C$4,,M$9,$E211,$C$8,,,,,,,,,,,,,$C$5)</f>
        <v>0</v>
      </c>
    </row>
    <row r="212" spans="1:13" hidden="1" x14ac:dyDescent="0.35">
      <c r="A212" t="s">
        <v>22</v>
      </c>
      <c r="B212" t="str">
        <f t="shared" si="4"/>
        <v>Hide</v>
      </c>
      <c r="E212" t="str">
        <f>"6120"</f>
        <v>6120</v>
      </c>
      <c r="F212" t="str">
        <f>_xll.GL("Cell","AccountName",,,,,$C$6,$E212,$C$8)</f>
        <v>Supplies/Rental - Administration-Corporate</v>
      </c>
      <c r="G212" s="2">
        <f>_xll.GL("Cell","Balance",,,$C$4,,G$9,$E212,$C$8,,,,,,,,,,,,,$C$5)</f>
        <v>0</v>
      </c>
      <c r="H212" s="2">
        <f>_xll.GL("Cell","Balance",,,$C$4,,H$9,$E212,$C$8,,,,,,,,,,,,,$C$5)</f>
        <v>0</v>
      </c>
      <c r="I212" s="2">
        <f>_xll.GL("Cell","Balance",,,$C$4,,I$9,$E212,$C$8,,,,,,,,,,,,,$C$5)</f>
        <v>0</v>
      </c>
      <c r="J212" s="2">
        <f>_xll.GL("Cell","Balance",,,$C$4,,J$9,$E212,$C$8,,,,,,,,,,,,,$C$5)</f>
        <v>0</v>
      </c>
      <c r="K212" s="2">
        <f>_xll.GL("Cell","Balance",,,$C$4,,K$9,$E212,$C$8,,,,,,,,,,,,,$C$5)</f>
        <v>0</v>
      </c>
      <c r="L212" s="2">
        <f>_xll.GL("Cell","Balance",,,$C$4,,L$9,$E212,$C$8,,,,,,,,,,,,,$C$5)</f>
        <v>0</v>
      </c>
      <c r="M212" s="2">
        <f>_xll.GL("Cell","Balance",,,$C$4,,M$9,$E212,$C$8,,,,,,,,,,,,,$C$5)</f>
        <v>0</v>
      </c>
    </row>
    <row r="213" spans="1:13" hidden="1" x14ac:dyDescent="0.35">
      <c r="A213" t="s">
        <v>22</v>
      </c>
      <c r="B213" t="str">
        <f t="shared" si="4"/>
        <v>Hide</v>
      </c>
      <c r="E213" t="str">
        <f>"6130"</f>
        <v>6130</v>
      </c>
      <c r="F213" t="str">
        <f>_xll.GL("Cell","AccountName",,,,,$C$6,$E213,$C$8)</f>
        <v>Supplies/Hardware - Administration-Corporate</v>
      </c>
      <c r="G213" s="2">
        <f>_xll.GL("Cell","Balance",,,$C$4,,G$9,$E213,$C$8,,,,,,,,,,,,,$C$5)</f>
        <v>0</v>
      </c>
      <c r="H213" s="2">
        <f>_xll.GL("Cell","Balance",,,$C$4,,H$9,$E213,$C$8,,,,,,,,,,,,,$C$5)</f>
        <v>0</v>
      </c>
      <c r="I213" s="2">
        <f>_xll.GL("Cell","Balance",,,$C$4,,I$9,$E213,$C$8,,,,,,,,,,,,,$C$5)</f>
        <v>0</v>
      </c>
      <c r="J213" s="2">
        <f>_xll.GL("Cell","Balance",,,$C$4,,J$9,$E213,$C$8,,,,,,,,,,,,,$C$5)</f>
        <v>0</v>
      </c>
      <c r="K213" s="2">
        <f>_xll.GL("Cell","Balance",,,$C$4,,K$9,$E213,$C$8,,,,,,,,,,,,,$C$5)</f>
        <v>0</v>
      </c>
      <c r="L213" s="2">
        <f>_xll.GL("Cell","Balance",,,$C$4,,L$9,$E213,$C$8,,,,,,,,,,,,,$C$5)</f>
        <v>0</v>
      </c>
      <c r="M213" s="2">
        <f>_xll.GL("Cell","Balance",,,$C$4,,M$9,$E213,$C$8,,,,,,,,,,,,,$C$5)</f>
        <v>0</v>
      </c>
    </row>
    <row r="214" spans="1:13" hidden="1" x14ac:dyDescent="0.35">
      <c r="A214" t="s">
        <v>22</v>
      </c>
      <c r="B214" t="str">
        <f t="shared" si="4"/>
        <v>Hide</v>
      </c>
      <c r="E214" t="str">
        <f>"6140"</f>
        <v>6140</v>
      </c>
      <c r="F214" t="str">
        <f>_xll.GL("Cell","AccountName",,,,,$C$6,$E214,$C$8)</f>
        <v>Supplies/Software - Administation-Corporate</v>
      </c>
      <c r="G214" s="2">
        <f>_xll.GL("Cell","Balance",,,$C$4,,G$9,$E214,$C$8,,,,,,,,,,,,,$C$5)</f>
        <v>0</v>
      </c>
      <c r="H214" s="2">
        <f>_xll.GL("Cell","Balance",,,$C$4,,H$9,$E214,$C$8,,,,,,,,,,,,,$C$5)</f>
        <v>0</v>
      </c>
      <c r="I214" s="2">
        <f>_xll.GL("Cell","Balance",,,$C$4,,I$9,$E214,$C$8,,,,,,,,,,,,,$C$5)</f>
        <v>0</v>
      </c>
      <c r="J214" s="2">
        <f>_xll.GL("Cell","Balance",,,$C$4,,J$9,$E214,$C$8,,,,,,,,,,,,,$C$5)</f>
        <v>0</v>
      </c>
      <c r="K214" s="2">
        <f>_xll.GL("Cell","Balance",,,$C$4,,K$9,$E214,$C$8,,,,,,,,,,,,,$C$5)</f>
        <v>0</v>
      </c>
      <c r="L214" s="2">
        <f>_xll.GL("Cell","Balance",,,$C$4,,L$9,$E214,$C$8,,,,,,,,,,,,,$C$5)</f>
        <v>0</v>
      </c>
      <c r="M214" s="2">
        <f>_xll.GL("Cell","Balance",,,$C$4,,M$9,$E214,$C$8,,,,,,,,,,,,,$C$5)</f>
        <v>0</v>
      </c>
    </row>
    <row r="215" spans="1:13" x14ac:dyDescent="0.35">
      <c r="A215" t="s">
        <v>22</v>
      </c>
      <c r="B215" t="str">
        <f t="shared" si="4"/>
        <v>Show</v>
      </c>
      <c r="E215" t="str">
        <f>"6150"</f>
        <v>6150</v>
      </c>
      <c r="F215" t="str">
        <f>_xll.GL("Cell","AccountName",,,,,$C$6,$E215,$C$8)</f>
        <v>Supplies-Allocated - Administration</v>
      </c>
      <c r="G215" s="2">
        <f>_xll.GL("Cell","Balance",,,$C$4,,G$9,$E215,$C$8,,,,,,,,,,,,,$C$5)</f>
        <v>0</v>
      </c>
      <c r="H215" s="2">
        <f>_xll.GL("Cell","Balance",,,$C$4,,H$9,$E215,$C$8,,,,,,,,,,,,,$C$5)</f>
        <v>0</v>
      </c>
      <c r="I215" s="2">
        <f>_xll.GL("Cell","Balance",,,$C$4,,I$9,$E215,$C$8,,,,,,,,,,,,,$C$5)</f>
        <v>0</v>
      </c>
      <c r="J215" s="2">
        <f>_xll.GL("Cell","Balance",,,$C$4,,J$9,$E215,$C$8,,,,,,,,,,,,,$C$5)</f>
        <v>0</v>
      </c>
      <c r="K215" s="2">
        <f>_xll.GL("Cell","Balance",,,$C$4,,K$9,$E215,$C$8,,,,,,,,,,,,,$C$5)</f>
        <v>0</v>
      </c>
      <c r="L215" s="2">
        <f>_xll.GL("Cell","Balance",,,$C$4,,L$9,$E215,$C$8,,,,,,,,,,,,,$C$5)</f>
        <v>15</v>
      </c>
      <c r="M215" s="2">
        <f>_xll.GL("Cell","Balance",,,$C$4,,M$9,$E215,$C$8,,,,,,,,,,,,,$C$5)</f>
        <v>0</v>
      </c>
    </row>
    <row r="216" spans="1:13" hidden="1" x14ac:dyDescent="0.35">
      <c r="A216" t="s">
        <v>22</v>
      </c>
      <c r="B216" t="str">
        <f t="shared" si="4"/>
        <v>Hide</v>
      </c>
      <c r="E216" t="str">
        <f>"6160"</f>
        <v>6160</v>
      </c>
      <c r="F216" t="str">
        <f>_xll.GL("Cell","AccountName",,,,,$C$6,$E216,$C$8)</f>
        <v>Dues &amp; Subscriptions - Administration-Corporate</v>
      </c>
      <c r="G216" s="2">
        <f>_xll.GL("Cell","Balance",,,$C$4,,G$9,$E216,$C$8,,,,,,,,,,,,,$C$5)</f>
        <v>0</v>
      </c>
      <c r="H216" s="2">
        <f>_xll.GL("Cell","Balance",,,$C$4,,H$9,$E216,$C$8,,,,,,,,,,,,,$C$5)</f>
        <v>0</v>
      </c>
      <c r="I216" s="2">
        <f>_xll.GL("Cell","Balance",,,$C$4,,I$9,$E216,$C$8,,,,,,,,,,,,,$C$5)</f>
        <v>0</v>
      </c>
      <c r="J216" s="2">
        <f>_xll.GL("Cell","Balance",,,$C$4,,J$9,$E216,$C$8,,,,,,,,,,,,,$C$5)</f>
        <v>0</v>
      </c>
      <c r="K216" s="2">
        <f>_xll.GL("Cell","Balance",,,$C$4,,K$9,$E216,$C$8,,,,,,,,,,,,,$C$5)</f>
        <v>0</v>
      </c>
      <c r="L216" s="2">
        <f>_xll.GL("Cell","Balance",,,$C$4,,L$9,$E216,$C$8,,,,,,,,,,,,,$C$5)</f>
        <v>0</v>
      </c>
      <c r="M216" s="2">
        <f>_xll.GL("Cell","Balance",,,$C$4,,M$9,$E216,$C$8,,,,,,,,,,,,,$C$5)</f>
        <v>0</v>
      </c>
    </row>
    <row r="217" spans="1:13" hidden="1" x14ac:dyDescent="0.35">
      <c r="A217" t="s">
        <v>22</v>
      </c>
      <c r="B217" t="str">
        <f t="shared" si="4"/>
        <v>Hide</v>
      </c>
      <c r="E217" t="str">
        <f>"6170"</f>
        <v>6170</v>
      </c>
      <c r="F217" t="str">
        <f>_xll.GL("Cell","AccountName",,,,,$C$6,$E217,$C$8)</f>
        <v>Repairs &amp; Maintenance - Administration-Corporate</v>
      </c>
      <c r="G217" s="2">
        <f>_xll.GL("Cell","Balance",,,$C$4,,G$9,$E217,$C$8,,,,,,,,,,,,,$C$5)</f>
        <v>0</v>
      </c>
      <c r="H217" s="2">
        <f>_xll.GL("Cell","Balance",,,$C$4,,H$9,$E217,$C$8,,,,,,,,,,,,,$C$5)</f>
        <v>0</v>
      </c>
      <c r="I217" s="2">
        <f>_xll.GL("Cell","Balance",,,$C$4,,I$9,$E217,$C$8,,,,,,,,,,,,,$C$5)</f>
        <v>0</v>
      </c>
      <c r="J217" s="2">
        <f>_xll.GL("Cell","Balance",,,$C$4,,J$9,$E217,$C$8,,,,,,,,,,,,,$C$5)</f>
        <v>0</v>
      </c>
      <c r="K217" s="2">
        <f>_xll.GL("Cell","Balance",,,$C$4,,K$9,$E217,$C$8,,,,,,,,,,,,,$C$5)</f>
        <v>0</v>
      </c>
      <c r="L217" s="2">
        <f>_xll.GL("Cell","Balance",,,$C$4,,L$9,$E217,$C$8,,,,,,,,,,,,,$C$5)</f>
        <v>0</v>
      </c>
      <c r="M217" s="2">
        <f>_xll.GL("Cell","Balance",,,$C$4,,M$9,$E217,$C$8,,,,,,,,,,,,,$C$5)</f>
        <v>0</v>
      </c>
    </row>
    <row r="218" spans="1:13" hidden="1" x14ac:dyDescent="0.35">
      <c r="A218" t="s">
        <v>22</v>
      </c>
      <c r="B218" t="str">
        <f t="shared" si="4"/>
        <v>Hide</v>
      </c>
      <c r="E218" t="str">
        <f>"6180"</f>
        <v>6180</v>
      </c>
      <c r="F218" t="str">
        <f>_xll.GL("Cell","AccountName",,,,,$C$6,$E218,$C$8)</f>
        <v>Rent Expense--Corporate</v>
      </c>
      <c r="G218" s="2">
        <f>_xll.GL("Cell","Balance",,,$C$4,,G$9,$E218,$C$8,,,,,,,,,,,,,$C$5)</f>
        <v>0</v>
      </c>
      <c r="H218" s="2">
        <f>_xll.GL("Cell","Balance",,,$C$4,,H$9,$E218,$C$8,,,,,,,,,,,,,$C$5)</f>
        <v>0</v>
      </c>
      <c r="I218" s="2">
        <f>_xll.GL("Cell","Balance",,,$C$4,,I$9,$E218,$C$8,,,,,,,,,,,,,$C$5)</f>
        <v>0</v>
      </c>
      <c r="J218" s="2">
        <f>_xll.GL("Cell","Balance",,,$C$4,,J$9,$E218,$C$8,,,,,,,,,,,,,$C$5)</f>
        <v>0</v>
      </c>
      <c r="K218" s="2">
        <f>_xll.GL("Cell","Balance",,,$C$4,,K$9,$E218,$C$8,,,,,,,,,,,,,$C$5)</f>
        <v>0</v>
      </c>
      <c r="L218" s="2">
        <f>_xll.GL("Cell","Balance",,,$C$4,,L$9,$E218,$C$8,,,,,,,,,,,,,$C$5)</f>
        <v>0</v>
      </c>
      <c r="M218" s="2">
        <f>_xll.GL("Cell","Balance",,,$C$4,,M$9,$E218,$C$8,,,,,,,,,,,,,$C$5)</f>
        <v>0</v>
      </c>
    </row>
    <row r="219" spans="1:13" hidden="1" x14ac:dyDescent="0.35">
      <c r="A219" t="s">
        <v>22</v>
      </c>
      <c r="B219" t="str">
        <f t="shared" si="4"/>
        <v>Hide</v>
      </c>
      <c r="E219" t="str">
        <f>"6190"</f>
        <v>6190</v>
      </c>
      <c r="F219" t="str">
        <f>_xll.GL("Cell","AccountName",,,,,$C$6,$E219,$C$8)</f>
        <v>Utilities Expense--Corporate</v>
      </c>
      <c r="G219" s="2">
        <f>_xll.GL("Cell","Balance",,,$C$4,,G$9,$E219,$C$8,,,,,,,,,,,,,$C$5)</f>
        <v>0</v>
      </c>
      <c r="H219" s="2">
        <f>_xll.GL("Cell","Balance",,,$C$4,,H$9,$E219,$C$8,,,,,,,,,,,,,$C$5)</f>
        <v>0</v>
      </c>
      <c r="I219" s="2">
        <f>_xll.GL("Cell","Balance",,,$C$4,,I$9,$E219,$C$8,,,,,,,,,,,,,$C$5)</f>
        <v>0</v>
      </c>
      <c r="J219" s="2">
        <f>_xll.GL("Cell","Balance",,,$C$4,,J$9,$E219,$C$8,,,,,,,,,,,,,$C$5)</f>
        <v>0</v>
      </c>
      <c r="K219" s="2">
        <f>_xll.GL("Cell","Balance",,,$C$4,,K$9,$E219,$C$8,,,,,,,,,,,,,$C$5)</f>
        <v>0</v>
      </c>
      <c r="L219" s="2">
        <f>_xll.GL("Cell","Balance",,,$C$4,,L$9,$E219,$C$8,,,,,,,,,,,,,$C$5)</f>
        <v>0</v>
      </c>
      <c r="M219" s="2">
        <f>_xll.GL("Cell","Balance",,,$C$4,,M$9,$E219,$C$8,,,,,,,,,,,,,$C$5)</f>
        <v>0</v>
      </c>
    </row>
    <row r="220" spans="1:13" hidden="1" x14ac:dyDescent="0.35">
      <c r="A220" t="s">
        <v>22</v>
      </c>
      <c r="B220" t="str">
        <f t="shared" si="4"/>
        <v>Hide</v>
      </c>
      <c r="E220" t="str">
        <f>"6200"</f>
        <v>6200</v>
      </c>
      <c r="F220" t="str">
        <f>_xll.GL("Cell","AccountName",,,,,$C$6,$E220,$C$8)</f>
        <v>Depreciation Expense - Furniture &amp; Fixtures-Corpor</v>
      </c>
      <c r="G220" s="2">
        <f>_xll.GL("Cell","Balance",,,$C$4,,G$9,$E220,$C$8,,,,,,,,,,,,,$C$5)</f>
        <v>0</v>
      </c>
      <c r="H220" s="2">
        <f>_xll.GL("Cell","Balance",,,$C$4,,H$9,$E220,$C$8,,,,,,,,,,,,,$C$5)</f>
        <v>0</v>
      </c>
      <c r="I220" s="2">
        <f>_xll.GL("Cell","Balance",,,$C$4,,I$9,$E220,$C$8,,,,,,,,,,,,,$C$5)</f>
        <v>0</v>
      </c>
      <c r="J220" s="2">
        <f>_xll.GL("Cell","Balance",,,$C$4,,J$9,$E220,$C$8,,,,,,,,,,,,,$C$5)</f>
        <v>0</v>
      </c>
      <c r="K220" s="2">
        <f>_xll.GL("Cell","Balance",,,$C$4,,K$9,$E220,$C$8,,,,,,,,,,,,,$C$5)</f>
        <v>0</v>
      </c>
      <c r="L220" s="2">
        <f>_xll.GL("Cell","Balance",,,$C$4,,L$9,$E220,$C$8,,,,,,,,,,,,,$C$5)</f>
        <v>0</v>
      </c>
      <c r="M220" s="2">
        <f>_xll.GL("Cell","Balance",,,$C$4,,M$9,$E220,$C$8,,,,,,,,,,,,,$C$5)</f>
        <v>0</v>
      </c>
    </row>
    <row r="221" spans="1:13" hidden="1" x14ac:dyDescent="0.35">
      <c r="A221" t="s">
        <v>22</v>
      </c>
      <c r="B221" t="str">
        <f t="shared" si="4"/>
        <v>Hide</v>
      </c>
      <c r="E221" t="str">
        <f>"6210"</f>
        <v>6210</v>
      </c>
      <c r="F221" t="str">
        <f>_xll.GL("Cell","AccountName",,,,,$C$6,$E221,$C$8)</f>
        <v>Depreciation Expense - Computer Equipment-Corporat</v>
      </c>
      <c r="G221" s="2">
        <f>_xll.GL("Cell","Balance",,,$C$4,,G$9,$E221,$C$8,,,,,,,,,,,,,$C$5)</f>
        <v>0</v>
      </c>
      <c r="H221" s="2">
        <f>_xll.GL("Cell","Balance",,,$C$4,,H$9,$E221,$C$8,,,,,,,,,,,,,$C$5)</f>
        <v>0</v>
      </c>
      <c r="I221" s="2">
        <f>_xll.GL("Cell","Balance",,,$C$4,,I$9,$E221,$C$8,,,,,,,,,,,,,$C$5)</f>
        <v>0</v>
      </c>
      <c r="J221" s="2">
        <f>_xll.GL("Cell","Balance",,,$C$4,,J$9,$E221,$C$8,,,,,,,,,,,,,$C$5)</f>
        <v>0</v>
      </c>
      <c r="K221" s="2">
        <f>_xll.GL("Cell","Balance",,,$C$4,,K$9,$E221,$C$8,,,,,,,,,,,,,$C$5)</f>
        <v>0</v>
      </c>
      <c r="L221" s="2">
        <f>_xll.GL("Cell","Balance",,,$C$4,,L$9,$E221,$C$8,,,,,,,,,,,,,$C$5)</f>
        <v>0</v>
      </c>
      <c r="M221" s="2">
        <f>_xll.GL("Cell","Balance",,,$C$4,,M$9,$E221,$C$8,,,,,,,,,,,,,$C$5)</f>
        <v>0</v>
      </c>
    </row>
    <row r="222" spans="1:13" hidden="1" x14ac:dyDescent="0.35">
      <c r="A222" t="s">
        <v>22</v>
      </c>
      <c r="B222" t="str">
        <f t="shared" si="4"/>
        <v>Hide</v>
      </c>
      <c r="E222" t="str">
        <f>"6220"</f>
        <v>6220</v>
      </c>
      <c r="F222" t="str">
        <f>_xll.GL("Cell","AccountName",,,,,$C$6,$E222,$C$8)</f>
        <v>Depreciation Expense - Machinery &amp; Equipment-Corpo</v>
      </c>
      <c r="G222" s="2">
        <f>_xll.GL("Cell","Balance",,,$C$4,,G$9,$E222,$C$8,,,,,,,,,,,,,$C$5)</f>
        <v>0</v>
      </c>
      <c r="H222" s="2">
        <f>_xll.GL("Cell","Balance",,,$C$4,,H$9,$E222,$C$8,,,,,,,,,,,,,$C$5)</f>
        <v>0</v>
      </c>
      <c r="I222" s="2">
        <f>_xll.GL("Cell","Balance",,,$C$4,,I$9,$E222,$C$8,,,,,,,,,,,,,$C$5)</f>
        <v>0</v>
      </c>
      <c r="J222" s="2">
        <f>_xll.GL("Cell","Balance",,,$C$4,,J$9,$E222,$C$8,,,,,,,,,,,,,$C$5)</f>
        <v>0</v>
      </c>
      <c r="K222" s="2">
        <f>_xll.GL("Cell","Balance",,,$C$4,,K$9,$E222,$C$8,,,,,,,,,,,,,$C$5)</f>
        <v>0</v>
      </c>
      <c r="L222" s="2">
        <f>_xll.GL("Cell","Balance",,,$C$4,,L$9,$E222,$C$8,,,,,,,,,,,,,$C$5)</f>
        <v>0</v>
      </c>
      <c r="M222" s="2">
        <f>_xll.GL("Cell","Balance",,,$C$4,,M$9,$E222,$C$8,,,,,,,,,,,,,$C$5)</f>
        <v>0</v>
      </c>
    </row>
    <row r="223" spans="1:13" hidden="1" x14ac:dyDescent="0.35">
      <c r="A223" t="s">
        <v>22</v>
      </c>
      <c r="B223" t="str">
        <f t="shared" si="4"/>
        <v>Hide</v>
      </c>
      <c r="E223" t="str">
        <f>"6230"</f>
        <v>6230</v>
      </c>
      <c r="F223" t="str">
        <f>_xll.GL("Cell","AccountName",,,,,$C$6,$E223,$C$8)</f>
        <v>Depreciation Expense - Fleet Vehicles-Corporate</v>
      </c>
      <c r="G223" s="2">
        <f>_xll.GL("Cell","Balance",,,$C$4,,G$9,$E223,$C$8,,,,,,,,,,,,,$C$5)</f>
        <v>0</v>
      </c>
      <c r="H223" s="2">
        <f>_xll.GL("Cell","Balance",,,$C$4,,H$9,$E223,$C$8,,,,,,,,,,,,,$C$5)</f>
        <v>0</v>
      </c>
      <c r="I223" s="2">
        <f>_xll.GL("Cell","Balance",,,$C$4,,I$9,$E223,$C$8,,,,,,,,,,,,,$C$5)</f>
        <v>0</v>
      </c>
      <c r="J223" s="2">
        <f>_xll.GL("Cell","Balance",,,$C$4,,J$9,$E223,$C$8,,,,,,,,,,,,,$C$5)</f>
        <v>0</v>
      </c>
      <c r="K223" s="2">
        <f>_xll.GL("Cell","Balance",,,$C$4,,K$9,$E223,$C$8,,,,,,,,,,,,,$C$5)</f>
        <v>0</v>
      </c>
      <c r="L223" s="2">
        <f>_xll.GL("Cell","Balance",,,$C$4,,L$9,$E223,$C$8,,,,,,,,,,,,,$C$5)</f>
        <v>0</v>
      </c>
      <c r="M223" s="2">
        <f>_xll.GL("Cell","Balance",,,$C$4,,M$9,$E223,$C$8,,,,,,,,,,,,,$C$5)</f>
        <v>0</v>
      </c>
    </row>
    <row r="224" spans="1:13" hidden="1" x14ac:dyDescent="0.35">
      <c r="A224" t="s">
        <v>22</v>
      </c>
      <c r="B224" t="str">
        <f t="shared" si="4"/>
        <v>Hide</v>
      </c>
      <c r="E224" t="str">
        <f>"6300"</f>
        <v>6300</v>
      </c>
      <c r="F224" t="str">
        <f>_xll.GL("Cell","AccountName",,,,,$C$6,$E224,$C$8)</f>
        <v>Amortization - Software-Corporate</v>
      </c>
      <c r="G224" s="2">
        <f>_xll.GL("Cell","Balance",,,$C$4,,G$9,$E224,$C$8,,,,,,,,,,,,,$C$5)</f>
        <v>0</v>
      </c>
      <c r="H224" s="2">
        <f>_xll.GL("Cell","Balance",,,$C$4,,H$9,$E224,$C$8,,,,,,,,,,,,,$C$5)</f>
        <v>0</v>
      </c>
      <c r="I224" s="2">
        <f>_xll.GL("Cell","Balance",,,$C$4,,I$9,$E224,$C$8,,,,,,,,,,,,,$C$5)</f>
        <v>0</v>
      </c>
      <c r="J224" s="2">
        <f>_xll.GL("Cell","Balance",,,$C$4,,J$9,$E224,$C$8,,,,,,,,,,,,,$C$5)</f>
        <v>0</v>
      </c>
      <c r="K224" s="2">
        <f>_xll.GL("Cell","Balance",,,$C$4,,K$9,$E224,$C$8,,,,,,,,,,,,,$C$5)</f>
        <v>0</v>
      </c>
      <c r="L224" s="2">
        <f>_xll.GL("Cell","Balance",,,$C$4,,L$9,$E224,$C$8,,,,,,,,,,,,,$C$5)</f>
        <v>0</v>
      </c>
      <c r="M224" s="2">
        <f>_xll.GL("Cell","Balance",,,$C$4,,M$9,$E224,$C$8,,,,,,,,,,,,,$C$5)</f>
        <v>0</v>
      </c>
    </row>
    <row r="225" spans="1:13" hidden="1" x14ac:dyDescent="0.35">
      <c r="A225" t="s">
        <v>22</v>
      </c>
      <c r="B225" t="str">
        <f t="shared" si="4"/>
        <v>Hide</v>
      </c>
      <c r="E225" t="str">
        <f>"6400"</f>
        <v>6400</v>
      </c>
      <c r="F225" t="str">
        <f>_xll.GL("Cell","AccountName",,,,,$C$6,$E225,$C$8)</f>
        <v>Life Insurance - Administration-Corporate</v>
      </c>
      <c r="G225" s="2">
        <f>_xll.GL("Cell","Balance",,,$C$4,,G$9,$E225,$C$8,,,,,,,,,,,,,$C$5)</f>
        <v>0</v>
      </c>
      <c r="H225" s="2">
        <f>_xll.GL("Cell","Balance",,,$C$4,,H$9,$E225,$C$8,,,,,,,,,,,,,$C$5)</f>
        <v>0</v>
      </c>
      <c r="I225" s="2">
        <f>_xll.GL("Cell","Balance",,,$C$4,,I$9,$E225,$C$8,,,,,,,,,,,,,$C$5)</f>
        <v>0</v>
      </c>
      <c r="J225" s="2">
        <f>_xll.GL("Cell","Balance",,,$C$4,,J$9,$E225,$C$8,,,,,,,,,,,,,$C$5)</f>
        <v>0</v>
      </c>
      <c r="K225" s="2">
        <f>_xll.GL("Cell","Balance",,,$C$4,,K$9,$E225,$C$8,,,,,,,,,,,,,$C$5)</f>
        <v>0</v>
      </c>
      <c r="L225" s="2">
        <f>_xll.GL("Cell","Balance",,,$C$4,,L$9,$E225,$C$8,,,,,,,,,,,,,$C$5)</f>
        <v>0</v>
      </c>
      <c r="M225" s="2">
        <f>_xll.GL("Cell","Balance",,,$C$4,,M$9,$E225,$C$8,,,,,,,,,,,,,$C$5)</f>
        <v>0</v>
      </c>
    </row>
    <row r="226" spans="1:13" hidden="1" x14ac:dyDescent="0.35">
      <c r="A226" t="s">
        <v>22</v>
      </c>
      <c r="B226" t="str">
        <f t="shared" si="4"/>
        <v>Hide</v>
      </c>
      <c r="E226" t="str">
        <f>"6410"</f>
        <v>6410</v>
      </c>
      <c r="F226" t="str">
        <f>_xll.GL("Cell","AccountName",,,,,$C$6,$E226,$C$8)</f>
        <v>Vehicle Insurance--Corporate</v>
      </c>
      <c r="G226" s="2">
        <f>_xll.GL("Cell","Balance",,,$C$4,,G$9,$E226,$C$8,,,,,,,,,,,,,$C$5)</f>
        <v>0</v>
      </c>
      <c r="H226" s="2">
        <f>_xll.GL("Cell","Balance",,,$C$4,,H$9,$E226,$C$8,,,,,,,,,,,,,$C$5)</f>
        <v>0</v>
      </c>
      <c r="I226" s="2">
        <f>_xll.GL("Cell","Balance",,,$C$4,,I$9,$E226,$C$8,,,,,,,,,,,,,$C$5)</f>
        <v>0</v>
      </c>
      <c r="J226" s="2">
        <f>_xll.GL("Cell","Balance",,,$C$4,,J$9,$E226,$C$8,,,,,,,,,,,,,$C$5)</f>
        <v>0</v>
      </c>
      <c r="K226" s="2">
        <f>_xll.GL("Cell","Balance",,,$C$4,,K$9,$E226,$C$8,,,,,,,,,,,,,$C$5)</f>
        <v>0</v>
      </c>
      <c r="L226" s="2">
        <f>_xll.GL("Cell","Balance",,,$C$4,,L$9,$E226,$C$8,,,,,,,,,,,,,$C$5)</f>
        <v>0</v>
      </c>
      <c r="M226" s="2">
        <f>_xll.GL("Cell","Balance",,,$C$4,,M$9,$E226,$C$8,,,,,,,,,,,,,$C$5)</f>
        <v>0</v>
      </c>
    </row>
    <row r="227" spans="1:13" hidden="1" x14ac:dyDescent="0.35">
      <c r="A227" t="s">
        <v>22</v>
      </c>
      <c r="B227" t="str">
        <f t="shared" si="4"/>
        <v>Hide</v>
      </c>
      <c r="E227" t="str">
        <f>"6420"</f>
        <v>6420</v>
      </c>
      <c r="F227" t="str">
        <f>_xll.GL("Cell","AccountName",,,,,$C$6,$E227,$C$8)</f>
        <v>Liability Insurance--Corporate</v>
      </c>
      <c r="G227" s="2">
        <f>_xll.GL("Cell","Balance",,,$C$4,,G$9,$E227,$C$8,,,,,,,,,,,,,$C$5)</f>
        <v>0</v>
      </c>
      <c r="H227" s="2">
        <f>_xll.GL("Cell","Balance",,,$C$4,,H$9,$E227,$C$8,,,,,,,,,,,,,$C$5)</f>
        <v>0</v>
      </c>
      <c r="I227" s="2">
        <f>_xll.GL("Cell","Balance",,,$C$4,,I$9,$E227,$C$8,,,,,,,,,,,,,$C$5)</f>
        <v>0</v>
      </c>
      <c r="J227" s="2">
        <f>_xll.GL("Cell","Balance",,,$C$4,,J$9,$E227,$C$8,,,,,,,,,,,,,$C$5)</f>
        <v>0</v>
      </c>
      <c r="K227" s="2">
        <f>_xll.GL("Cell","Balance",,,$C$4,,K$9,$E227,$C$8,,,,,,,,,,,,,$C$5)</f>
        <v>0</v>
      </c>
      <c r="L227" s="2">
        <f>_xll.GL("Cell","Balance",,,$C$4,,L$9,$E227,$C$8,,,,,,,,,,,,,$C$5)</f>
        <v>0</v>
      </c>
      <c r="M227" s="2">
        <f>_xll.GL("Cell","Balance",,,$C$4,,M$9,$E227,$C$8,,,,,,,,,,,,,$C$5)</f>
        <v>0</v>
      </c>
    </row>
    <row r="228" spans="1:13" hidden="1" x14ac:dyDescent="0.35">
      <c r="A228" t="s">
        <v>22</v>
      </c>
      <c r="B228" t="str">
        <f t="shared" si="4"/>
        <v>Hide</v>
      </c>
      <c r="E228" t="str">
        <f>"6430"</f>
        <v>6430</v>
      </c>
      <c r="F228" t="str">
        <f>_xll.GL("Cell","AccountName",,,,,$C$6,$E228,$C$8)</f>
        <v>Casualty Insurance--Corporate</v>
      </c>
      <c r="G228" s="2">
        <f>_xll.GL("Cell","Balance",,,$C$4,,G$9,$E228,$C$8,,,,,,,,,,,,,$C$5)</f>
        <v>0</v>
      </c>
      <c r="H228" s="2">
        <f>_xll.GL("Cell","Balance",,,$C$4,,H$9,$E228,$C$8,,,,,,,,,,,,,$C$5)</f>
        <v>0</v>
      </c>
      <c r="I228" s="2">
        <f>_xll.GL("Cell","Balance",,,$C$4,,I$9,$E228,$C$8,,,,,,,,,,,,,$C$5)</f>
        <v>0</v>
      </c>
      <c r="J228" s="2">
        <f>_xll.GL("Cell","Balance",,,$C$4,,J$9,$E228,$C$8,,,,,,,,,,,,,$C$5)</f>
        <v>0</v>
      </c>
      <c r="K228" s="2">
        <f>_xll.GL("Cell","Balance",,,$C$4,,K$9,$E228,$C$8,,,,,,,,,,,,,$C$5)</f>
        <v>0</v>
      </c>
      <c r="L228" s="2">
        <f>_xll.GL("Cell","Balance",,,$C$4,,L$9,$E228,$C$8,,,,,,,,,,,,,$C$5)</f>
        <v>0</v>
      </c>
      <c r="M228" s="2">
        <f>_xll.GL("Cell","Balance",,,$C$4,,M$9,$E228,$C$8,,,,,,,,,,,,,$C$5)</f>
        <v>0</v>
      </c>
    </row>
    <row r="229" spans="1:13" hidden="1" x14ac:dyDescent="0.35">
      <c r="A229" t="s">
        <v>22</v>
      </c>
      <c r="B229" t="str">
        <f t="shared" si="4"/>
        <v>Hide</v>
      </c>
      <c r="E229" t="str">
        <f>"6500"</f>
        <v>6500</v>
      </c>
      <c r="F229" t="str">
        <f>_xll.GL("Cell","AccountName",,,,,$C$6,$E229,$C$8)</f>
        <v>Postage/Freight - Administration-Corporate</v>
      </c>
      <c r="G229" s="2">
        <f>_xll.GL("Cell","Balance",,,$C$4,,G$9,$E229,$C$8,,,,,,,,,,,,,$C$5)</f>
        <v>0</v>
      </c>
      <c r="H229" s="2">
        <f>_xll.GL("Cell","Balance",,,$C$4,,H$9,$E229,$C$8,,,,,,,,,,,,,$C$5)</f>
        <v>0</v>
      </c>
      <c r="I229" s="2">
        <f>_xll.GL("Cell","Balance",,,$C$4,,I$9,$E229,$C$8,,,,,,,,,,,,,$C$5)</f>
        <v>0</v>
      </c>
      <c r="J229" s="2">
        <f>_xll.GL("Cell","Balance",,,$C$4,,J$9,$E229,$C$8,,,,,,,,,,,,,$C$5)</f>
        <v>0</v>
      </c>
      <c r="K229" s="2">
        <f>_xll.GL("Cell","Balance",,,$C$4,,K$9,$E229,$C$8,,,,,,,,,,,,,$C$5)</f>
        <v>0</v>
      </c>
      <c r="L229" s="2">
        <f>_xll.GL("Cell","Balance",,,$C$4,,L$9,$E229,$C$8,,,,,,,,,,,,,$C$5)</f>
        <v>0</v>
      </c>
      <c r="M229" s="2">
        <f>_xll.GL("Cell","Balance",,,$C$4,,M$9,$E229,$C$8,,,,,,,,,,,,,$C$5)</f>
        <v>0</v>
      </c>
    </row>
    <row r="230" spans="1:13" hidden="1" x14ac:dyDescent="0.35">
      <c r="A230" t="s">
        <v>22</v>
      </c>
      <c r="B230" t="str">
        <f t="shared" si="4"/>
        <v>Hide</v>
      </c>
      <c r="E230" t="str">
        <f>"6510"</f>
        <v>6510</v>
      </c>
      <c r="F230" t="str">
        <f>_xll.GL("Cell","AccountName",,,,,$C$6,$E230,$C$8)</f>
        <v>Telephone - Administration-Corporate</v>
      </c>
      <c r="G230" s="2">
        <f>_xll.GL("Cell","Balance",,,$C$4,,G$9,$E230,$C$8,,,,,,,,,,,,,$C$5)</f>
        <v>0</v>
      </c>
      <c r="H230" s="2">
        <f>_xll.GL("Cell","Balance",,,$C$4,,H$9,$E230,$C$8,,,,,,,,,,,,,$C$5)</f>
        <v>0</v>
      </c>
      <c r="I230" s="2">
        <f>_xll.GL("Cell","Balance",,,$C$4,,I$9,$E230,$C$8,,,,,,,,,,,,,$C$5)</f>
        <v>0</v>
      </c>
      <c r="J230" s="2">
        <f>_xll.GL("Cell","Balance",,,$C$4,,J$9,$E230,$C$8,,,,,,,,,,,,,$C$5)</f>
        <v>0</v>
      </c>
      <c r="K230" s="2">
        <f>_xll.GL("Cell","Balance",,,$C$4,,K$9,$E230,$C$8,,,,,,,,,,,,,$C$5)</f>
        <v>0</v>
      </c>
      <c r="L230" s="2">
        <f>_xll.GL("Cell","Balance",,,$C$4,,L$9,$E230,$C$8,,,,,,,,,,,,,$C$5)</f>
        <v>0</v>
      </c>
      <c r="M230" s="2">
        <f>_xll.GL("Cell","Balance",,,$C$4,,M$9,$E230,$C$8,,,,,,,,,,,,,$C$5)</f>
        <v>0</v>
      </c>
    </row>
    <row r="231" spans="1:13" hidden="1" x14ac:dyDescent="0.35">
      <c r="A231" t="s">
        <v>22</v>
      </c>
      <c r="B231" t="str">
        <f t="shared" si="4"/>
        <v>Hide</v>
      </c>
      <c r="E231" t="str">
        <f>"6520"</f>
        <v>6520</v>
      </c>
      <c r="F231" t="str">
        <f>_xll.GL("Cell","AccountName",,,,,$C$6,$E231,$C$8)</f>
        <v>Travel - Administration-Corporate</v>
      </c>
      <c r="G231" s="2">
        <f>_xll.GL("Cell","Balance",,,$C$4,,G$9,$E231,$C$8,,,,,,,,,,,,,$C$5)</f>
        <v>0</v>
      </c>
      <c r="H231" s="2">
        <f>_xll.GL("Cell","Balance",,,$C$4,,H$9,$E231,$C$8,,,,,,,,,,,,,$C$5)</f>
        <v>0</v>
      </c>
      <c r="I231" s="2">
        <f>_xll.GL("Cell","Balance",,,$C$4,,I$9,$E231,$C$8,,,,,,,,,,,,,$C$5)</f>
        <v>0</v>
      </c>
      <c r="J231" s="2">
        <f>_xll.GL("Cell","Balance",,,$C$4,,J$9,$E231,$C$8,,,,,,,,,,,,,$C$5)</f>
        <v>0</v>
      </c>
      <c r="K231" s="2">
        <f>_xll.GL("Cell","Balance",,,$C$4,,K$9,$E231,$C$8,,,,,,,,,,,,,$C$5)</f>
        <v>0</v>
      </c>
      <c r="L231" s="2">
        <f>_xll.GL("Cell","Balance",,,$C$4,,L$9,$E231,$C$8,,,,,,,,,,,,,$C$5)</f>
        <v>0</v>
      </c>
      <c r="M231" s="2">
        <f>_xll.GL("Cell","Balance",,,$C$4,,M$9,$E231,$C$8,,,,,,,,,,,,,$C$5)</f>
        <v>0</v>
      </c>
    </row>
    <row r="232" spans="1:13" hidden="1" x14ac:dyDescent="0.35">
      <c r="A232" t="s">
        <v>22</v>
      </c>
      <c r="B232" t="str">
        <f t="shared" si="4"/>
        <v>Hide</v>
      </c>
      <c r="E232" t="str">
        <f>"6530"</f>
        <v>6530</v>
      </c>
      <c r="F232" t="str">
        <f>_xll.GL("Cell","AccountName",,,,,$C$6,$E232,$C$8)</f>
        <v>Meals/Entertainment - Administration-Corporate</v>
      </c>
      <c r="G232" s="2">
        <f>_xll.GL("Cell","Balance",,,$C$4,,G$9,$E232,$C$8,,,,,,,,,,,,,$C$5)</f>
        <v>0</v>
      </c>
      <c r="H232" s="2">
        <f>_xll.GL("Cell","Balance",,,$C$4,,H$9,$E232,$C$8,,,,,,,,,,,,,$C$5)</f>
        <v>0</v>
      </c>
      <c r="I232" s="2">
        <f>_xll.GL("Cell","Balance",,,$C$4,,I$9,$E232,$C$8,,,,,,,,,,,,,$C$5)</f>
        <v>0</v>
      </c>
      <c r="J232" s="2">
        <f>_xll.GL("Cell","Balance",,,$C$4,,J$9,$E232,$C$8,,,,,,,,,,,,,$C$5)</f>
        <v>0</v>
      </c>
      <c r="K232" s="2">
        <f>_xll.GL("Cell","Balance",,,$C$4,,K$9,$E232,$C$8,,,,,,,,,,,,,$C$5)</f>
        <v>0</v>
      </c>
      <c r="L232" s="2">
        <f>_xll.GL("Cell","Balance",,,$C$4,,L$9,$E232,$C$8,,,,,,,,,,,,,$C$5)</f>
        <v>0</v>
      </c>
      <c r="M232" s="2">
        <f>_xll.GL("Cell","Balance",,,$C$4,,M$9,$E232,$C$8,,,,,,,,,,,,,$C$5)</f>
        <v>0</v>
      </c>
    </row>
    <row r="233" spans="1:13" hidden="1" x14ac:dyDescent="0.35">
      <c r="A233" t="s">
        <v>22</v>
      </c>
      <c r="B233" t="str">
        <f t="shared" si="4"/>
        <v>Hide</v>
      </c>
      <c r="E233" t="str">
        <f>"6600"</f>
        <v>6600</v>
      </c>
      <c r="F233" t="str">
        <f>_xll.GL("Cell","AccountName",,,,,$C$6,$E233,$C$8)</f>
        <v>Bank Fees--Corporate</v>
      </c>
      <c r="G233" s="2">
        <f>_xll.GL("Cell","Balance",,,$C$4,,G$9,$E233,$C$8,,,,,,,,,,,,,$C$5)</f>
        <v>0</v>
      </c>
      <c r="H233" s="2">
        <f>_xll.GL("Cell","Balance",,,$C$4,,H$9,$E233,$C$8,,,,,,,,,,,,,$C$5)</f>
        <v>0</v>
      </c>
      <c r="I233" s="2">
        <f>_xll.GL("Cell","Balance",,,$C$4,,I$9,$E233,$C$8,,,,,,,,,,,,,$C$5)</f>
        <v>0</v>
      </c>
      <c r="J233" s="2">
        <f>_xll.GL("Cell","Balance",,,$C$4,,J$9,$E233,$C$8,,,,,,,,,,,,,$C$5)</f>
        <v>0</v>
      </c>
      <c r="K233" s="2">
        <f>_xll.GL("Cell","Balance",,,$C$4,,K$9,$E233,$C$8,,,,,,,,,,,,,$C$5)</f>
        <v>0</v>
      </c>
      <c r="L233" s="2">
        <f>_xll.GL("Cell","Balance",,,$C$4,,L$9,$E233,$C$8,,,,,,,,,,,,,$C$5)</f>
        <v>0</v>
      </c>
      <c r="M233" s="2">
        <f>_xll.GL("Cell","Balance",,,$C$4,,M$9,$E233,$C$8,,,,,,,,,,,,,$C$5)</f>
        <v>0</v>
      </c>
    </row>
    <row r="234" spans="1:13" hidden="1" x14ac:dyDescent="0.35">
      <c r="A234" t="s">
        <v>22</v>
      </c>
      <c r="B234" t="str">
        <f t="shared" si="4"/>
        <v>Hide</v>
      </c>
      <c r="E234" t="str">
        <f>"6610"</f>
        <v>6610</v>
      </c>
      <c r="F234" t="str">
        <f>_xll.GL("Cell","AccountName",,,,,$C$6,$E234,$C$8)</f>
        <v>Advertising Expense--Corporate</v>
      </c>
      <c r="G234" s="2">
        <f>_xll.GL("Cell","Balance",,,$C$4,,G$9,$E234,$C$8,,,,,,,,,,,,,$C$5)</f>
        <v>0</v>
      </c>
      <c r="H234" s="2">
        <f>_xll.GL("Cell","Balance",,,$C$4,,H$9,$E234,$C$8,,,,,,,,,,,,,$C$5)</f>
        <v>0</v>
      </c>
      <c r="I234" s="2">
        <f>_xll.GL("Cell","Balance",,,$C$4,,I$9,$E234,$C$8,,,,,,,,,,,,,$C$5)</f>
        <v>0</v>
      </c>
      <c r="J234" s="2">
        <f>_xll.GL("Cell","Balance",,,$C$4,,J$9,$E234,$C$8,,,,,,,,,,,,,$C$5)</f>
        <v>0</v>
      </c>
      <c r="K234" s="2">
        <f>_xll.GL("Cell","Balance",,,$C$4,,K$9,$E234,$C$8,,,,,,,,,,,,,$C$5)</f>
        <v>0</v>
      </c>
      <c r="L234" s="2">
        <f>_xll.GL("Cell","Balance",,,$C$4,,L$9,$E234,$C$8,,,,,,,,,,,,,$C$5)</f>
        <v>0</v>
      </c>
      <c r="M234" s="2">
        <f>_xll.GL("Cell","Balance",,,$C$4,,M$9,$E234,$C$8,,,,,,,,,,,,,$C$5)</f>
        <v>0</v>
      </c>
    </row>
    <row r="235" spans="1:13" hidden="1" x14ac:dyDescent="0.35">
      <c r="A235" t="s">
        <v>22</v>
      </c>
      <c r="B235" t="str">
        <f t="shared" si="4"/>
        <v>Hide</v>
      </c>
      <c r="E235" t="str">
        <f>"6620"</f>
        <v>6620</v>
      </c>
      <c r="F235" t="str">
        <f>_xll.GL("Cell","AccountName",,,,,$C$6,$E235,$C$8)</f>
        <v>Direct Mail Advertising Expense--Corporate</v>
      </c>
      <c r="G235" s="2">
        <f>_xll.GL("Cell","Balance",,,$C$4,,G$9,$E235,$C$8,,,,,,,,,,,,,$C$5)</f>
        <v>0</v>
      </c>
      <c r="H235" s="2">
        <f>_xll.GL("Cell","Balance",,,$C$4,,H$9,$E235,$C$8,,,,,,,,,,,,,$C$5)</f>
        <v>0</v>
      </c>
      <c r="I235" s="2">
        <f>_xll.GL("Cell","Balance",,,$C$4,,I$9,$E235,$C$8,,,,,,,,,,,,,$C$5)</f>
        <v>0</v>
      </c>
      <c r="J235" s="2">
        <f>_xll.GL("Cell","Balance",,,$C$4,,J$9,$E235,$C$8,,,,,,,,,,,,,$C$5)</f>
        <v>0</v>
      </c>
      <c r="K235" s="2">
        <f>_xll.GL("Cell","Balance",,,$C$4,,K$9,$E235,$C$8,,,,,,,,,,,,,$C$5)</f>
        <v>0</v>
      </c>
      <c r="L235" s="2">
        <f>_xll.GL("Cell","Balance",,,$C$4,,L$9,$E235,$C$8,,,,,,,,,,,,,$C$5)</f>
        <v>0</v>
      </c>
      <c r="M235" s="2">
        <f>_xll.GL("Cell","Balance",,,$C$4,,M$9,$E235,$C$8,,,,,,,,,,,,,$C$5)</f>
        <v>0</v>
      </c>
    </row>
    <row r="236" spans="1:13" hidden="1" x14ac:dyDescent="0.35">
      <c r="A236" t="s">
        <v>22</v>
      </c>
      <c r="B236" t="str">
        <f t="shared" si="4"/>
        <v>Hide</v>
      </c>
      <c r="E236" t="str">
        <f>"6630"</f>
        <v>6630</v>
      </c>
      <c r="F236" t="str">
        <f>_xll.GL("Cell","AccountName",,,,,$C$6,$E236,$C$8)</f>
        <v>IL State Sales Tax Expense--Corporate</v>
      </c>
      <c r="G236" s="2">
        <f>_xll.GL("Cell","Balance",,,$C$4,,G$9,$E236,$C$8,,,,,,,,,,,,,$C$5)</f>
        <v>0</v>
      </c>
      <c r="H236" s="2">
        <f>_xll.GL("Cell","Balance",,,$C$4,,H$9,$E236,$C$8,,,,,,,,,,,,,$C$5)</f>
        <v>0</v>
      </c>
      <c r="I236" s="2">
        <f>_xll.GL("Cell","Balance",,,$C$4,,I$9,$E236,$C$8,,,,,,,,,,,,,$C$5)</f>
        <v>0</v>
      </c>
      <c r="J236" s="2">
        <f>_xll.GL("Cell","Balance",,,$C$4,,J$9,$E236,$C$8,,,,,,,,,,,,,$C$5)</f>
        <v>0</v>
      </c>
      <c r="K236" s="2">
        <f>_xll.GL("Cell","Balance",,,$C$4,,K$9,$E236,$C$8,,,,,,,,,,,,,$C$5)</f>
        <v>0</v>
      </c>
      <c r="L236" s="2">
        <f>_xll.GL("Cell","Balance",,,$C$4,,L$9,$E236,$C$8,,,,,,,,,,,,,$C$5)</f>
        <v>0</v>
      </c>
      <c r="M236" s="2">
        <f>_xll.GL("Cell","Balance",,,$C$4,,M$9,$E236,$C$8,,,,,,,,,,,,,$C$5)</f>
        <v>0</v>
      </c>
    </row>
    <row r="237" spans="1:13" hidden="1" x14ac:dyDescent="0.35">
      <c r="A237" t="s">
        <v>22</v>
      </c>
      <c r="B237" t="str">
        <f t="shared" si="4"/>
        <v>Hide</v>
      </c>
      <c r="E237" t="str">
        <f>"6635"</f>
        <v>6635</v>
      </c>
      <c r="F237" t="str">
        <f>_xll.GL("Cell","AccountName",,,,,$C$6,$E237,$C$8)</f>
        <v>Import Tax Expense--Corporate</v>
      </c>
      <c r="G237" s="2">
        <f>_xll.GL("Cell","Balance",,,$C$4,,G$9,$E237,$C$8,,,,,,,,,,,,,$C$5)</f>
        <v>0</v>
      </c>
      <c r="H237" s="2">
        <f>_xll.GL("Cell","Balance",,,$C$4,,H$9,$E237,$C$8,,,,,,,,,,,,,$C$5)</f>
        <v>0</v>
      </c>
      <c r="I237" s="2">
        <f>_xll.GL("Cell","Balance",,,$C$4,,I$9,$E237,$C$8,,,,,,,,,,,,,$C$5)</f>
        <v>0</v>
      </c>
      <c r="J237" s="2">
        <f>_xll.GL("Cell","Balance",,,$C$4,,J$9,$E237,$C$8,,,,,,,,,,,,,$C$5)</f>
        <v>0</v>
      </c>
      <c r="K237" s="2">
        <f>_xll.GL("Cell","Balance",,,$C$4,,K$9,$E237,$C$8,,,,,,,,,,,,,$C$5)</f>
        <v>0</v>
      </c>
      <c r="L237" s="2">
        <f>_xll.GL("Cell","Balance",,,$C$4,,L$9,$E237,$C$8,,,,,,,,,,,,,$C$5)</f>
        <v>0</v>
      </c>
      <c r="M237" s="2">
        <f>_xll.GL("Cell","Balance",,,$C$4,,M$9,$E237,$C$8,,,,,,,,,,,,,$C$5)</f>
        <v>0</v>
      </c>
    </row>
    <row r="238" spans="1:13" hidden="1" x14ac:dyDescent="0.35">
      <c r="A238" t="s">
        <v>22</v>
      </c>
      <c r="B238" t="str">
        <f t="shared" si="4"/>
        <v>Hide</v>
      </c>
      <c r="E238" t="str">
        <f>"6640"</f>
        <v>6640</v>
      </c>
      <c r="F238" t="str">
        <f>_xll.GL("Cell","AccountName",,,,,$C$6,$E238,$C$8)</f>
        <v>Chicago City Sales Tax Expense--Corporate</v>
      </c>
      <c r="G238" s="2">
        <f>_xll.GL("Cell","Balance",,,$C$4,,G$9,$E238,$C$8,,,,,,,,,,,,,$C$5)</f>
        <v>0</v>
      </c>
      <c r="H238" s="2">
        <f>_xll.GL("Cell","Balance",,,$C$4,,H$9,$E238,$C$8,,,,,,,,,,,,,$C$5)</f>
        <v>0</v>
      </c>
      <c r="I238" s="2">
        <f>_xll.GL("Cell","Balance",,,$C$4,,I$9,$E238,$C$8,,,,,,,,,,,,,$C$5)</f>
        <v>0</v>
      </c>
      <c r="J238" s="2">
        <f>_xll.GL("Cell","Balance",,,$C$4,,J$9,$E238,$C$8,,,,,,,,,,,,,$C$5)</f>
        <v>0</v>
      </c>
      <c r="K238" s="2">
        <f>_xll.GL("Cell","Balance",,,$C$4,,K$9,$E238,$C$8,,,,,,,,,,,,,$C$5)</f>
        <v>0</v>
      </c>
      <c r="L238" s="2">
        <f>_xll.GL("Cell","Balance",,,$C$4,,L$9,$E238,$C$8,,,,,,,,,,,,,$C$5)</f>
        <v>0</v>
      </c>
      <c r="M238" s="2">
        <f>_xll.GL("Cell","Balance",,,$C$4,,M$9,$E238,$C$8,,,,,,,,,,,,,$C$5)</f>
        <v>0</v>
      </c>
    </row>
    <row r="239" spans="1:13" hidden="1" x14ac:dyDescent="0.35">
      <c r="A239" t="s">
        <v>22</v>
      </c>
      <c r="B239" t="str">
        <f t="shared" si="4"/>
        <v>Hide</v>
      </c>
      <c r="E239" t="str">
        <f>"6650"</f>
        <v>6650</v>
      </c>
      <c r="F239" t="str">
        <f>_xll.GL("Cell","AccountName",,,,,$C$6,$E239,$C$8)</f>
        <v>Australia Sales Tax Expense--Corporate</v>
      </c>
      <c r="G239" s="2">
        <f>_xll.GL("Cell","Balance",,,$C$4,,G$9,$E239,$C$8,,,,,,,,,,,,,$C$5)</f>
        <v>0</v>
      </c>
      <c r="H239" s="2">
        <f>_xll.GL("Cell","Balance",,,$C$4,,H$9,$E239,$C$8,,,,,,,,,,,,,$C$5)</f>
        <v>0</v>
      </c>
      <c r="I239" s="2">
        <f>_xll.GL("Cell","Balance",,,$C$4,,I$9,$E239,$C$8,,,,,,,,,,,,,$C$5)</f>
        <v>0</v>
      </c>
      <c r="J239" s="2">
        <f>_xll.GL("Cell","Balance",,,$C$4,,J$9,$E239,$C$8,,,,,,,,,,,,,$C$5)</f>
        <v>0</v>
      </c>
      <c r="K239" s="2">
        <f>_xll.GL("Cell","Balance",,,$C$4,,K$9,$E239,$C$8,,,,,,,,,,,,,$C$5)</f>
        <v>0</v>
      </c>
      <c r="L239" s="2">
        <f>_xll.GL("Cell","Balance",,,$C$4,,L$9,$E239,$C$8,,,,,,,,,,,,,$C$5)</f>
        <v>0</v>
      </c>
      <c r="M239" s="2">
        <f>_xll.GL("Cell","Balance",,,$C$4,,M$9,$E239,$C$8,,,,,,,,,,,,,$C$5)</f>
        <v>0</v>
      </c>
    </row>
    <row r="240" spans="1:13" hidden="1" x14ac:dyDescent="0.35">
      <c r="A240" t="s">
        <v>22</v>
      </c>
      <c r="B240" t="str">
        <f t="shared" si="4"/>
        <v>Hide</v>
      </c>
      <c r="E240" t="str">
        <f>"6651"</f>
        <v>6651</v>
      </c>
      <c r="F240" t="str">
        <f>_xll.GL("Cell","AccountName",,,,,$C$6,$E240,$C$8)</f>
        <v>PST Expense--Corporate</v>
      </c>
      <c r="G240" s="2">
        <f>_xll.GL("Cell","Balance",,,$C$4,,G$9,$E240,$C$8,,,,,,,,,,,,,$C$5)</f>
        <v>0</v>
      </c>
      <c r="H240" s="2">
        <f>_xll.GL("Cell","Balance",,,$C$4,,H$9,$E240,$C$8,,,,,,,,,,,,,$C$5)</f>
        <v>0</v>
      </c>
      <c r="I240" s="2">
        <f>_xll.GL("Cell","Balance",,,$C$4,,I$9,$E240,$C$8,,,,,,,,,,,,,$C$5)</f>
        <v>0</v>
      </c>
      <c r="J240" s="2">
        <f>_xll.GL("Cell","Balance",,,$C$4,,J$9,$E240,$C$8,,,,,,,,,,,,,$C$5)</f>
        <v>0</v>
      </c>
      <c r="K240" s="2">
        <f>_xll.GL("Cell","Balance",,,$C$4,,K$9,$E240,$C$8,,,,,,,,,,,,,$C$5)</f>
        <v>0</v>
      </c>
      <c r="L240" s="2">
        <f>_xll.GL("Cell","Balance",,,$C$4,,L$9,$E240,$C$8,,,,,,,,,,,,,$C$5)</f>
        <v>0</v>
      </c>
      <c r="M240" s="2">
        <f>_xll.GL("Cell","Balance",,,$C$4,,M$9,$E240,$C$8,,,,,,,,,,,,,$C$5)</f>
        <v>0</v>
      </c>
    </row>
    <row r="241" spans="1:13" hidden="1" x14ac:dyDescent="0.35">
      <c r="A241" t="s">
        <v>22</v>
      </c>
      <c r="B241" t="str">
        <f t="shared" si="4"/>
        <v>Hide</v>
      </c>
      <c r="E241" t="str">
        <f>"6652"</f>
        <v>6652</v>
      </c>
      <c r="F241" t="str">
        <f>_xll.GL("Cell","AccountName",,,,,$C$6,$E241,$C$8)</f>
        <v>PPS Expense--Corporate</v>
      </c>
      <c r="G241" s="2">
        <f>_xll.GL("Cell","Balance",,,$C$4,,G$9,$E241,$C$8,,,,,,,,,,,,,$C$5)</f>
        <v>0</v>
      </c>
      <c r="H241" s="2">
        <f>_xll.GL("Cell","Balance",,,$C$4,,H$9,$E241,$C$8,,,,,,,,,,,,,$C$5)</f>
        <v>0</v>
      </c>
      <c r="I241" s="2">
        <f>_xll.GL("Cell","Balance",,,$C$4,,I$9,$E241,$C$8,,,,,,,,,,,,,$C$5)</f>
        <v>0</v>
      </c>
      <c r="J241" s="2">
        <f>_xll.GL("Cell","Balance",,,$C$4,,J$9,$E241,$C$8,,,,,,,,,,,,,$C$5)</f>
        <v>0</v>
      </c>
      <c r="K241" s="2">
        <f>_xll.GL("Cell","Balance",,,$C$4,,K$9,$E241,$C$8,,,,,,,,,,,,,$C$5)</f>
        <v>0</v>
      </c>
      <c r="L241" s="2">
        <f>_xll.GL("Cell","Balance",,,$C$4,,L$9,$E241,$C$8,,,,,,,,,,,,,$C$5)</f>
        <v>0</v>
      </c>
      <c r="M241" s="2">
        <f>_xll.GL("Cell","Balance",,,$C$4,,M$9,$E241,$C$8,,,,,,,,,,,,,$C$5)</f>
        <v>0</v>
      </c>
    </row>
    <row r="242" spans="1:13" hidden="1" x14ac:dyDescent="0.35">
      <c r="A242" t="s">
        <v>22</v>
      </c>
      <c r="B242" t="str">
        <f t="shared" si="4"/>
        <v>Hide</v>
      </c>
      <c r="E242" t="str">
        <f>"6660"</f>
        <v>6660</v>
      </c>
      <c r="F242" t="str">
        <f>_xll.GL("Cell","AccountName",,,,,$C$6,$E242,$C$8)</f>
        <v>PST Expense--Corporate</v>
      </c>
      <c r="G242" s="2">
        <f>_xll.GL("Cell","Balance",,,$C$4,,G$9,$E242,$C$8,,,,,,,,,,,,,$C$5)</f>
        <v>0</v>
      </c>
      <c r="H242" s="2">
        <f>_xll.GL("Cell","Balance",,,$C$4,,H$9,$E242,$C$8,,,,,,,,,,,,,$C$5)</f>
        <v>0</v>
      </c>
      <c r="I242" s="2">
        <f>_xll.GL("Cell","Balance",,,$C$4,,I$9,$E242,$C$8,,,,,,,,,,,,,$C$5)</f>
        <v>0</v>
      </c>
      <c r="J242" s="2">
        <f>_xll.GL("Cell","Balance",,,$C$4,,J$9,$E242,$C$8,,,,,,,,,,,,,$C$5)</f>
        <v>0</v>
      </c>
      <c r="K242" s="2">
        <f>_xll.GL("Cell","Balance",,,$C$4,,K$9,$E242,$C$8,,,,,,,,,,,,,$C$5)</f>
        <v>0</v>
      </c>
      <c r="L242" s="2">
        <f>_xll.GL("Cell","Balance",,,$C$4,,L$9,$E242,$C$8,,,,,,,,,,,,,$C$5)</f>
        <v>0</v>
      </c>
      <c r="M242" s="2">
        <f>_xll.GL("Cell","Balance",,,$C$4,,M$9,$E242,$C$8,,,,,,,,,,,,,$C$5)</f>
        <v>0</v>
      </c>
    </row>
    <row r="243" spans="1:13" hidden="1" x14ac:dyDescent="0.35">
      <c r="A243" t="s">
        <v>22</v>
      </c>
      <c r="B243" t="str">
        <f t="shared" si="4"/>
        <v>Hide</v>
      </c>
      <c r="E243" t="str">
        <f>"6661"</f>
        <v>6661</v>
      </c>
      <c r="F243" t="str">
        <f>_xll.GL("Cell","AccountName",,,,,$C$6,$E243,$C$8)</f>
        <v>QST Expense--Corporate</v>
      </c>
      <c r="G243" s="2">
        <f>_xll.GL("Cell","Balance",,,$C$4,,G$9,$E243,$C$8,,,,,,,,,,,,,$C$5)</f>
        <v>0</v>
      </c>
      <c r="H243" s="2">
        <f>_xll.GL("Cell","Balance",,,$C$4,,H$9,$E243,$C$8,,,,,,,,,,,,,$C$5)</f>
        <v>0</v>
      </c>
      <c r="I243" s="2">
        <f>_xll.GL("Cell","Balance",,,$C$4,,I$9,$E243,$C$8,,,,,,,,,,,,,$C$5)</f>
        <v>0</v>
      </c>
      <c r="J243" s="2">
        <f>_xll.GL("Cell","Balance",,,$C$4,,J$9,$E243,$C$8,,,,,,,,,,,,,$C$5)</f>
        <v>0</v>
      </c>
      <c r="K243" s="2">
        <f>_xll.GL("Cell","Balance",,,$C$4,,K$9,$E243,$C$8,,,,,,,,,,,,,$C$5)</f>
        <v>0</v>
      </c>
      <c r="L243" s="2">
        <f>_xll.GL("Cell","Balance",,,$C$4,,L$9,$E243,$C$8,,,,,,,,,,,,,$C$5)</f>
        <v>0</v>
      </c>
      <c r="M243" s="2">
        <f>_xll.GL("Cell","Balance",,,$C$4,,M$9,$E243,$C$8,,,,,,,,,,,,,$C$5)</f>
        <v>0</v>
      </c>
    </row>
    <row r="244" spans="1:13" hidden="1" x14ac:dyDescent="0.35">
      <c r="A244" t="s">
        <v>22</v>
      </c>
      <c r="B244" t="str">
        <f t="shared" si="4"/>
        <v>Hide</v>
      </c>
      <c r="E244" t="str">
        <f>"6700"</f>
        <v>6700</v>
      </c>
      <c r="F244" t="str">
        <f>_xll.GL("Cell","AccountName",,,,,$C$6,$E244,$C$8)</f>
        <v>Bad Debts Expense--Corporate</v>
      </c>
      <c r="G244" s="2">
        <f>_xll.GL("Cell","Balance",,,$C$4,,G$9,$E244,$C$8,,,,,,,,,,,,,$C$5)</f>
        <v>0</v>
      </c>
      <c r="H244" s="2">
        <f>_xll.GL("Cell","Balance",,,$C$4,,H$9,$E244,$C$8,,,,,,,,,,,,,$C$5)</f>
        <v>0</v>
      </c>
      <c r="I244" s="2">
        <f>_xll.GL("Cell","Balance",,,$C$4,,I$9,$E244,$C$8,,,,,,,,,,,,,$C$5)</f>
        <v>0</v>
      </c>
      <c r="J244" s="2">
        <f>_xll.GL("Cell","Balance",,,$C$4,,J$9,$E244,$C$8,,,,,,,,,,,,,$C$5)</f>
        <v>0</v>
      </c>
      <c r="K244" s="2">
        <f>_xll.GL("Cell","Balance",,,$C$4,,K$9,$E244,$C$8,,,,,,,,,,,,,$C$5)</f>
        <v>0</v>
      </c>
      <c r="L244" s="2">
        <f>_xll.GL("Cell","Balance",,,$C$4,,L$9,$E244,$C$8,,,,,,,,,,,,,$C$5)</f>
        <v>0</v>
      </c>
      <c r="M244" s="2">
        <f>_xll.GL("Cell","Balance",,,$C$4,,M$9,$E244,$C$8,,,,,,,,,,,,,$C$5)</f>
        <v>0</v>
      </c>
    </row>
    <row r="245" spans="1:13" hidden="1" x14ac:dyDescent="0.35">
      <c r="A245" t="s">
        <v>22</v>
      </c>
      <c r="B245" t="str">
        <f t="shared" si="4"/>
        <v>Hide</v>
      </c>
      <c r="E245" t="str">
        <f>"6701"</f>
        <v>6701</v>
      </c>
      <c r="F245" t="str">
        <f>_xll.GL("Cell","AccountName",,,,,$C$6,$E245,$C$8)</f>
        <v>Write-Off Expense-Corporate</v>
      </c>
      <c r="G245" s="2">
        <f>_xll.GL("Cell","Balance",,,$C$4,,G$9,$E245,$C$8,,,,,,,,,,,,,$C$5)</f>
        <v>0</v>
      </c>
      <c r="H245" s="2">
        <f>_xll.GL("Cell","Balance",,,$C$4,,H$9,$E245,$C$8,,,,,,,,,,,,,$C$5)</f>
        <v>0</v>
      </c>
      <c r="I245" s="2">
        <f>_xll.GL("Cell","Balance",,,$C$4,,I$9,$E245,$C$8,,,,,,,,,,,,,$C$5)</f>
        <v>0</v>
      </c>
      <c r="J245" s="2">
        <f>_xll.GL("Cell","Balance",,,$C$4,,J$9,$E245,$C$8,,,,,,,,,,,,,$C$5)</f>
        <v>0</v>
      </c>
      <c r="K245" s="2">
        <f>_xll.GL("Cell","Balance",,,$C$4,,K$9,$E245,$C$8,,,,,,,,,,,,,$C$5)</f>
        <v>0</v>
      </c>
      <c r="L245" s="2">
        <f>_xll.GL("Cell","Balance",,,$C$4,,L$9,$E245,$C$8,,,,,,,,,,,,,$C$5)</f>
        <v>0</v>
      </c>
      <c r="M245" s="2">
        <f>_xll.GL("Cell","Balance",,,$C$4,,M$9,$E245,$C$8,,,,,,,,,,,,,$C$5)</f>
        <v>0</v>
      </c>
    </row>
    <row r="246" spans="1:13" hidden="1" x14ac:dyDescent="0.35">
      <c r="A246" t="s">
        <v>22</v>
      </c>
      <c r="B246" t="str">
        <f t="shared" si="4"/>
        <v>Hide</v>
      </c>
      <c r="E246" t="str">
        <f>"6710"</f>
        <v>6710</v>
      </c>
      <c r="F246" t="str">
        <f>_xll.GL("Cell","AccountName",,,,,$C$6,$E246,$C$8)</f>
        <v>Collection Costs--Corporate</v>
      </c>
      <c r="G246" s="2">
        <f>_xll.GL("Cell","Balance",,,$C$4,,G$9,$E246,$C$8,,,,,,,,,,,,,$C$5)</f>
        <v>0</v>
      </c>
      <c r="H246" s="2">
        <f>_xll.GL("Cell","Balance",,,$C$4,,H$9,$E246,$C$8,,,,,,,,,,,,,$C$5)</f>
        <v>0</v>
      </c>
      <c r="I246" s="2">
        <f>_xll.GL("Cell","Balance",,,$C$4,,I$9,$E246,$C$8,,,,,,,,,,,,,$C$5)</f>
        <v>0</v>
      </c>
      <c r="J246" s="2">
        <f>_xll.GL("Cell","Balance",,,$C$4,,J$9,$E246,$C$8,,,,,,,,,,,,,$C$5)</f>
        <v>0</v>
      </c>
      <c r="K246" s="2">
        <f>_xll.GL("Cell","Balance",,,$C$4,,K$9,$E246,$C$8,,,,,,,,,,,,,$C$5)</f>
        <v>0</v>
      </c>
      <c r="L246" s="2">
        <f>_xll.GL("Cell","Balance",,,$C$4,,L$9,$E246,$C$8,,,,,,,,,,,,,$C$5)</f>
        <v>0</v>
      </c>
      <c r="M246" s="2">
        <f>_xll.GL("Cell","Balance",,,$C$4,,M$9,$E246,$C$8,,,,,,,,,,,,,$C$5)</f>
        <v>0</v>
      </c>
    </row>
    <row r="247" spans="1:13" hidden="1" x14ac:dyDescent="0.35">
      <c r="A247" t="s">
        <v>22</v>
      </c>
      <c r="B247" t="str">
        <f t="shared" si="4"/>
        <v>Hide</v>
      </c>
      <c r="E247" t="str">
        <f>"6720"</f>
        <v>6720</v>
      </c>
      <c r="F247" t="str">
        <f>_xll.GL("Cell","AccountName",,,,,$C$6,$E247,$C$8)</f>
        <v>Legal Fees--Corporate</v>
      </c>
      <c r="G247" s="2">
        <f>_xll.GL("Cell","Balance",,,$C$4,,G$9,$E247,$C$8,,,,,,,,,,,,,$C$5)</f>
        <v>0</v>
      </c>
      <c r="H247" s="2">
        <f>_xll.GL("Cell","Balance",,,$C$4,,H$9,$E247,$C$8,,,,,,,,,,,,,$C$5)</f>
        <v>0</v>
      </c>
      <c r="I247" s="2">
        <f>_xll.GL("Cell","Balance",,,$C$4,,I$9,$E247,$C$8,,,,,,,,,,,,,$C$5)</f>
        <v>0</v>
      </c>
      <c r="J247" s="2">
        <f>_xll.GL("Cell","Balance",,,$C$4,,J$9,$E247,$C$8,,,,,,,,,,,,,$C$5)</f>
        <v>0</v>
      </c>
      <c r="K247" s="2">
        <f>_xll.GL("Cell","Balance",,,$C$4,,K$9,$E247,$C$8,,,,,,,,,,,,,$C$5)</f>
        <v>0</v>
      </c>
      <c r="L247" s="2">
        <f>_xll.GL("Cell","Balance",,,$C$4,,L$9,$E247,$C$8,,,,,,,,,,,,,$C$5)</f>
        <v>0</v>
      </c>
      <c r="M247" s="2">
        <f>_xll.GL("Cell","Balance",,,$C$4,,M$9,$E247,$C$8,,,,,,,,,,,,,$C$5)</f>
        <v>0</v>
      </c>
    </row>
    <row r="248" spans="1:13" hidden="1" x14ac:dyDescent="0.35">
      <c r="A248" t="s">
        <v>22</v>
      </c>
      <c r="B248" t="str">
        <f t="shared" si="4"/>
        <v>Hide</v>
      </c>
      <c r="E248" t="str">
        <f>"6730"</f>
        <v>6730</v>
      </c>
      <c r="F248" t="str">
        <f>_xll.GL("Cell","AccountName",,,,,$C$6,$E248,$C$8)</f>
        <v>Accounting Fees--Corporate</v>
      </c>
      <c r="G248" s="2">
        <f>_xll.GL("Cell","Balance",,,$C$4,,G$9,$E248,$C$8,,,,,,,,,,,,,$C$5)</f>
        <v>0</v>
      </c>
      <c r="H248" s="2">
        <f>_xll.GL("Cell","Balance",,,$C$4,,H$9,$E248,$C$8,,,,,,,,,,,,,$C$5)</f>
        <v>0</v>
      </c>
      <c r="I248" s="2">
        <f>_xll.GL("Cell","Balance",,,$C$4,,I$9,$E248,$C$8,,,,,,,,,,,,,$C$5)</f>
        <v>0</v>
      </c>
      <c r="J248" s="2">
        <f>_xll.GL("Cell","Balance",,,$C$4,,J$9,$E248,$C$8,,,,,,,,,,,,,$C$5)</f>
        <v>0</v>
      </c>
      <c r="K248" s="2">
        <f>_xll.GL("Cell","Balance",,,$C$4,,K$9,$E248,$C$8,,,,,,,,,,,,,$C$5)</f>
        <v>0</v>
      </c>
      <c r="L248" s="2">
        <f>_xll.GL("Cell","Balance",,,$C$4,,L$9,$E248,$C$8,,,,,,,,,,,,,$C$5)</f>
        <v>0</v>
      </c>
      <c r="M248" s="2">
        <f>_xll.GL("Cell","Balance",,,$C$4,,M$9,$E248,$C$8,,,,,,,,,,,,,$C$5)</f>
        <v>0</v>
      </c>
    </row>
    <row r="249" spans="1:13" hidden="1" x14ac:dyDescent="0.35">
      <c r="A249" t="s">
        <v>22</v>
      </c>
      <c r="B249" t="str">
        <f t="shared" si="4"/>
        <v>Hide</v>
      </c>
      <c r="E249" t="str">
        <f>"6740"</f>
        <v>6740</v>
      </c>
      <c r="F249" t="str">
        <f>_xll.GL("Cell","AccountName",,,,,$C$6,$E249,$C$8)</f>
        <v>Fines &amp; Penalties--Corporate</v>
      </c>
      <c r="G249" s="2">
        <f>_xll.GL("Cell","Balance",,,$C$4,,G$9,$E249,$C$8,,,,,,,,,,,,,$C$5)</f>
        <v>0</v>
      </c>
      <c r="H249" s="2">
        <f>_xll.GL("Cell","Balance",,,$C$4,,H$9,$E249,$C$8,,,,,,,,,,,,,$C$5)</f>
        <v>0</v>
      </c>
      <c r="I249" s="2">
        <f>_xll.GL("Cell","Balance",,,$C$4,,I$9,$E249,$C$8,,,,,,,,,,,,,$C$5)</f>
        <v>0</v>
      </c>
      <c r="J249" s="2">
        <f>_xll.GL("Cell","Balance",,,$C$4,,J$9,$E249,$C$8,,,,,,,,,,,,,$C$5)</f>
        <v>0</v>
      </c>
      <c r="K249" s="2">
        <f>_xll.GL("Cell","Balance",,,$C$4,,K$9,$E249,$C$8,,,,,,,,,,,,,$C$5)</f>
        <v>0</v>
      </c>
      <c r="L249" s="2">
        <f>_xll.GL("Cell","Balance",,,$C$4,,L$9,$E249,$C$8,,,,,,,,,,,,,$C$5)</f>
        <v>0</v>
      </c>
      <c r="M249" s="2">
        <f>_xll.GL("Cell","Balance",,,$C$4,,M$9,$E249,$C$8,,,,,,,,,,,,,$C$5)</f>
        <v>0</v>
      </c>
    </row>
    <row r="250" spans="1:13" hidden="1" x14ac:dyDescent="0.35">
      <c r="A250" t="s">
        <v>22</v>
      </c>
      <c r="B250" t="str">
        <f t="shared" si="4"/>
        <v>Hide</v>
      </c>
      <c r="E250" t="str">
        <f>"6750"</f>
        <v>6750</v>
      </c>
      <c r="F250" t="str">
        <f>_xll.GL("Cell","AccountName",,,,,$C$6,$E250,$C$8)</f>
        <v>Licenses &amp; Fees--Corporate</v>
      </c>
      <c r="G250" s="2">
        <f>_xll.GL("Cell","Balance",,,$C$4,,G$9,$E250,$C$8,,,,,,,,,,,,,$C$5)</f>
        <v>0</v>
      </c>
      <c r="H250" s="2">
        <f>_xll.GL("Cell","Balance",,,$C$4,,H$9,$E250,$C$8,,,,,,,,,,,,,$C$5)</f>
        <v>0</v>
      </c>
      <c r="I250" s="2">
        <f>_xll.GL("Cell","Balance",,,$C$4,,I$9,$E250,$C$8,,,,,,,,,,,,,$C$5)</f>
        <v>0</v>
      </c>
      <c r="J250" s="2">
        <f>_xll.GL("Cell","Balance",,,$C$4,,J$9,$E250,$C$8,,,,,,,,,,,,,$C$5)</f>
        <v>0</v>
      </c>
      <c r="K250" s="2">
        <f>_xll.GL("Cell","Balance",,,$C$4,,K$9,$E250,$C$8,,,,,,,,,,,,,$C$5)</f>
        <v>0</v>
      </c>
      <c r="L250" s="2">
        <f>_xll.GL("Cell","Balance",,,$C$4,,L$9,$E250,$C$8,,,,,,,,,,,,,$C$5)</f>
        <v>0</v>
      </c>
      <c r="M250" s="2">
        <f>_xll.GL("Cell","Balance",,,$C$4,,M$9,$E250,$C$8,,,,,,,,,,,,,$C$5)</f>
        <v>0</v>
      </c>
    </row>
    <row r="251" spans="1:13" hidden="1" x14ac:dyDescent="0.35">
      <c r="A251" t="s">
        <v>22</v>
      </c>
      <c r="B251" t="str">
        <f t="shared" si="4"/>
        <v>Hide</v>
      </c>
      <c r="E251" t="str">
        <f>"6760"</f>
        <v>6760</v>
      </c>
      <c r="F251" t="str">
        <f>_xll.GL("Cell","AccountName",,,,,$C$6,$E251,$C$8)</f>
        <v>Recruiting &amp; Moving Expense--Corporate</v>
      </c>
      <c r="G251" s="2">
        <f>_xll.GL("Cell","Balance",,,$C$4,,G$9,$E251,$C$8,,,,,,,,,,,,,$C$5)</f>
        <v>0</v>
      </c>
      <c r="H251" s="2">
        <f>_xll.GL("Cell","Balance",,,$C$4,,H$9,$E251,$C$8,,,,,,,,,,,,,$C$5)</f>
        <v>0</v>
      </c>
      <c r="I251" s="2">
        <f>_xll.GL("Cell","Balance",,,$C$4,,I$9,$E251,$C$8,,,,,,,,,,,,,$C$5)</f>
        <v>0</v>
      </c>
      <c r="J251" s="2">
        <f>_xll.GL("Cell","Balance",,,$C$4,,J$9,$E251,$C$8,,,,,,,,,,,,,$C$5)</f>
        <v>0</v>
      </c>
      <c r="K251" s="2">
        <f>_xll.GL("Cell","Balance",,,$C$4,,K$9,$E251,$C$8,,,,,,,,,,,,,$C$5)</f>
        <v>0</v>
      </c>
      <c r="L251" s="2">
        <f>_xll.GL("Cell","Balance",,,$C$4,,L$9,$E251,$C$8,,,,,,,,,,,,,$C$5)</f>
        <v>0</v>
      </c>
      <c r="M251" s="2">
        <f>_xll.GL("Cell","Balance",,,$C$4,,M$9,$E251,$C$8,,,,,,,,,,,,,$C$5)</f>
        <v>0</v>
      </c>
    </row>
    <row r="252" spans="1:13" hidden="1" x14ac:dyDescent="0.35">
      <c r="A252" t="s">
        <v>22</v>
      </c>
      <c r="B252" t="str">
        <f t="shared" si="4"/>
        <v>Hide</v>
      </c>
      <c r="E252" t="str">
        <f>"6770"</f>
        <v>6770</v>
      </c>
      <c r="F252" t="str">
        <f>_xll.GL("Cell","AccountName",,,,,$C$6,$E252,$C$8)</f>
        <v>Company Meetings--Corporate</v>
      </c>
      <c r="G252" s="2">
        <f>_xll.GL("Cell","Balance",,,$C$4,,G$9,$E252,$C$8,,,,,,,,,,,,,$C$5)</f>
        <v>0</v>
      </c>
      <c r="H252" s="2">
        <f>_xll.GL("Cell","Balance",,,$C$4,,H$9,$E252,$C$8,,,,,,,,,,,,,$C$5)</f>
        <v>0</v>
      </c>
      <c r="I252" s="2">
        <f>_xll.GL("Cell","Balance",,,$C$4,,I$9,$E252,$C$8,,,,,,,,,,,,,$C$5)</f>
        <v>0</v>
      </c>
      <c r="J252" s="2">
        <f>_xll.GL("Cell","Balance",,,$C$4,,J$9,$E252,$C$8,,,,,,,,,,,,,$C$5)</f>
        <v>0</v>
      </c>
      <c r="K252" s="2">
        <f>_xll.GL("Cell","Balance",,,$C$4,,K$9,$E252,$C$8,,,,,,,,,,,,,$C$5)</f>
        <v>0</v>
      </c>
      <c r="L252" s="2">
        <f>_xll.GL("Cell","Balance",,,$C$4,,L$9,$E252,$C$8,,,,,,,,,,,,,$C$5)</f>
        <v>0</v>
      </c>
      <c r="M252" s="2">
        <f>_xll.GL("Cell","Balance",,,$C$4,,M$9,$E252,$C$8,,,,,,,,,,,,,$C$5)</f>
        <v>0</v>
      </c>
    </row>
    <row r="253" spans="1:13" hidden="1" x14ac:dyDescent="0.35">
      <c r="A253" t="s">
        <v>22</v>
      </c>
      <c r="B253" t="str">
        <f t="shared" si="4"/>
        <v>Hide</v>
      </c>
      <c r="E253" t="str">
        <f>"6780"</f>
        <v>6780</v>
      </c>
      <c r="F253" t="str">
        <f>_xll.GL("Cell","AccountName",,,,,$C$6,$E253,$C$8)</f>
        <v>Miscellaneous Expense--Corporate</v>
      </c>
      <c r="G253" s="2">
        <f>_xll.GL("Cell","Balance",,,$C$4,,G$9,$E253,$C$8,,,,,,,,,,,,,$C$5)</f>
        <v>0</v>
      </c>
      <c r="H253" s="2">
        <f>_xll.GL("Cell","Balance",,,$C$4,,H$9,$E253,$C$8,,,,,,,,,,,,,$C$5)</f>
        <v>0</v>
      </c>
      <c r="I253" s="2">
        <f>_xll.GL("Cell","Balance",,,$C$4,,I$9,$E253,$C$8,,,,,,,,,,,,,$C$5)</f>
        <v>0</v>
      </c>
      <c r="J253" s="2">
        <f>_xll.GL("Cell","Balance",,,$C$4,,J$9,$E253,$C$8,,,,,,,,,,,,,$C$5)</f>
        <v>0</v>
      </c>
      <c r="K253" s="2">
        <f>_xll.GL("Cell","Balance",,,$C$4,,K$9,$E253,$C$8,,,,,,,,,,,,,$C$5)</f>
        <v>0</v>
      </c>
      <c r="L253" s="2">
        <f>_xll.GL("Cell","Balance",,,$C$4,,L$9,$E253,$C$8,,,,,,,,,,,,,$C$5)</f>
        <v>0</v>
      </c>
      <c r="M253" s="2">
        <f>_xll.GL("Cell","Balance",,,$C$4,,M$9,$E253,$C$8,,,,,,,,,,,,,$C$5)</f>
        <v>0</v>
      </c>
    </row>
    <row r="254" spans="1:13" hidden="1" x14ac:dyDescent="0.35">
      <c r="A254" t="s">
        <v>22</v>
      </c>
      <c r="B254" t="str">
        <f t="shared" si="4"/>
        <v>Hide</v>
      </c>
      <c r="E254" t="str">
        <f>"6790"</f>
        <v>6790</v>
      </c>
      <c r="F254" t="str">
        <f>_xll.GL("Cell","AccountName",,,,,$C$6,$E254,$C$8)</f>
        <v>Warranty Expense--Corporate</v>
      </c>
      <c r="G254" s="2">
        <f>_xll.GL("Cell","Balance",,,$C$4,,G$9,$E254,$C$8,,,,,,,,,,,,,$C$5)</f>
        <v>0</v>
      </c>
      <c r="H254" s="2">
        <f>_xll.GL("Cell","Balance",,,$C$4,,H$9,$E254,$C$8,,,,,,,,,,,,,$C$5)</f>
        <v>0</v>
      </c>
      <c r="I254" s="2">
        <f>_xll.GL("Cell","Balance",,,$C$4,,I$9,$E254,$C$8,,,,,,,,,,,,,$C$5)</f>
        <v>0</v>
      </c>
      <c r="J254" s="2">
        <f>_xll.GL("Cell","Balance",,,$C$4,,J$9,$E254,$C$8,,,,,,,,,,,,,$C$5)</f>
        <v>0</v>
      </c>
      <c r="K254" s="2">
        <f>_xll.GL("Cell","Balance",,,$C$4,,K$9,$E254,$C$8,,,,,,,,,,,,,$C$5)</f>
        <v>0</v>
      </c>
      <c r="L254" s="2">
        <f>_xll.GL("Cell","Balance",,,$C$4,,L$9,$E254,$C$8,,,,,,,,,,,,,$C$5)</f>
        <v>0</v>
      </c>
      <c r="M254" s="2">
        <f>_xll.GL("Cell","Balance",,,$C$4,,M$9,$E254,$C$8,,,,,,,,,,,,,$C$5)</f>
        <v>0</v>
      </c>
    </row>
    <row r="255" spans="1:13" hidden="1" x14ac:dyDescent="0.35">
      <c r="A255" t="s">
        <v>22</v>
      </c>
      <c r="B255" t="str">
        <f t="shared" si="4"/>
        <v>Hide</v>
      </c>
      <c r="E255" t="str">
        <f>"6900"</f>
        <v>6900</v>
      </c>
      <c r="F255" t="str">
        <f>_xll.GL("Cell","AccountName",,,,,$C$6,$E255,$C$8)</f>
        <v>Project Losses--Corporate</v>
      </c>
      <c r="G255" s="2">
        <f>_xll.GL("Cell","Balance",,,$C$4,,G$9,$E255,$C$8,,,,,,,,,,,,,$C$5)</f>
        <v>0</v>
      </c>
      <c r="H255" s="2">
        <f>_xll.GL("Cell","Balance",,,$C$4,,H$9,$E255,$C$8,,,,,,,,,,,,,$C$5)</f>
        <v>0</v>
      </c>
      <c r="I255" s="2">
        <f>_xll.GL("Cell","Balance",,,$C$4,,I$9,$E255,$C$8,,,,,,,,,,,,,$C$5)</f>
        <v>0</v>
      </c>
      <c r="J255" s="2">
        <f>_xll.GL("Cell","Balance",,,$C$4,,J$9,$E255,$C$8,,,,,,,,,,,,,$C$5)</f>
        <v>0</v>
      </c>
      <c r="K255" s="2">
        <f>_xll.GL("Cell","Balance",,,$C$4,,K$9,$E255,$C$8,,,,,,,,,,,,,$C$5)</f>
        <v>0</v>
      </c>
      <c r="L255" s="2">
        <f>_xll.GL("Cell","Balance",,,$C$4,,L$9,$E255,$C$8,,,,,,,,,,,,,$C$5)</f>
        <v>0</v>
      </c>
      <c r="M255" s="2">
        <f>_xll.GL("Cell","Balance",,,$C$4,,M$9,$E255,$C$8,,,,,,,,,,,,,$C$5)</f>
        <v>0</v>
      </c>
    </row>
    <row r="256" spans="1:13" hidden="1" x14ac:dyDescent="0.35">
      <c r="A256" t="s">
        <v>22</v>
      </c>
      <c r="B256" t="str">
        <f t="shared" si="4"/>
        <v>Hide</v>
      </c>
      <c r="E256" t="str">
        <f>"7010"</f>
        <v>7010</v>
      </c>
      <c r="F256" t="str">
        <f>_xll.GL("Cell","AccountName",,,,,$C$6,$E256,$C$8)</f>
        <v>Finance Charge Income--Corporate</v>
      </c>
      <c r="G256" s="2">
        <f>_xll.GL("Cell","Balance",,,$C$4,,G$9,$E256,$C$8,,,,,,,,,,,,,$C$5)</f>
        <v>0</v>
      </c>
      <c r="H256" s="2">
        <f>_xll.GL("Cell","Balance",,,$C$4,,H$9,$E256,$C$8,,,,,,,,,,,,,$C$5)</f>
        <v>0</v>
      </c>
      <c r="I256" s="2">
        <f>_xll.GL("Cell","Balance",,,$C$4,,I$9,$E256,$C$8,,,,,,,,,,,,,$C$5)</f>
        <v>0</v>
      </c>
      <c r="J256" s="2">
        <f>_xll.GL("Cell","Balance",,,$C$4,,J$9,$E256,$C$8,,,,,,,,,,,,,$C$5)</f>
        <v>0</v>
      </c>
      <c r="K256" s="2">
        <f>_xll.GL("Cell","Balance",,,$C$4,,K$9,$E256,$C$8,,,,,,,,,,,,,$C$5)</f>
        <v>0</v>
      </c>
      <c r="L256" s="2">
        <f>_xll.GL("Cell","Balance",,,$C$4,,L$9,$E256,$C$8,,,,,,,,,,,,,$C$5)</f>
        <v>0</v>
      </c>
      <c r="M256" s="2">
        <f>_xll.GL("Cell","Balance",,,$C$4,,M$9,$E256,$C$8,,,,,,,,,,,,,$C$5)</f>
        <v>0</v>
      </c>
    </row>
    <row r="257" spans="1:13" hidden="1" x14ac:dyDescent="0.35">
      <c r="A257" t="s">
        <v>22</v>
      </c>
      <c r="B257" t="str">
        <f t="shared" si="4"/>
        <v>Hide</v>
      </c>
      <c r="E257" t="str">
        <f>"7020"</f>
        <v>7020</v>
      </c>
      <c r="F257" t="str">
        <f>_xll.GL("Cell","AccountName",,,,,$C$6,$E257,$C$8)</f>
        <v>Interest Income--Corporate</v>
      </c>
      <c r="G257" s="2">
        <f>_xll.GL("Cell","Balance",,,$C$4,,G$9,$E257,$C$8,,,,,,,,,,,,,$C$5)</f>
        <v>0</v>
      </c>
      <c r="H257" s="2">
        <f>_xll.GL("Cell","Balance",,,$C$4,,H$9,$E257,$C$8,,,,,,,,,,,,,$C$5)</f>
        <v>0</v>
      </c>
      <c r="I257" s="2">
        <f>_xll.GL("Cell","Balance",,,$C$4,,I$9,$E257,$C$8,,,,,,,,,,,,,$C$5)</f>
        <v>0</v>
      </c>
      <c r="J257" s="2">
        <f>_xll.GL("Cell","Balance",,,$C$4,,J$9,$E257,$C$8,,,,,,,,,,,,,$C$5)</f>
        <v>0</v>
      </c>
      <c r="K257" s="2">
        <f>_xll.GL("Cell","Balance",,,$C$4,,K$9,$E257,$C$8,,,,,,,,,,,,,$C$5)</f>
        <v>0</v>
      </c>
      <c r="L257" s="2">
        <f>_xll.GL("Cell","Balance",,,$C$4,,L$9,$E257,$C$8,,,,,,,,,,,,,$C$5)</f>
        <v>0</v>
      </c>
      <c r="M257" s="2">
        <f>_xll.GL("Cell","Balance",,,$C$4,,M$9,$E257,$C$8,,,,,,,,,,,,,$C$5)</f>
        <v>0</v>
      </c>
    </row>
    <row r="258" spans="1:13" hidden="1" x14ac:dyDescent="0.35">
      <c r="A258" t="s">
        <v>22</v>
      </c>
      <c r="B258" t="str">
        <f t="shared" si="4"/>
        <v>Hide</v>
      </c>
      <c r="E258" t="str">
        <f>"7040"</f>
        <v>7040</v>
      </c>
      <c r="F258" t="str">
        <f>_xll.GL("Cell","AccountName",,,,,$C$6,$E258,$C$8)</f>
        <v>Miscellaneous Income--Corporate</v>
      </c>
      <c r="G258" s="2">
        <f>_xll.GL("Cell","Balance",,,$C$4,,G$9,$E258,$C$8,,,,,,,,,,,,,$C$5)</f>
        <v>0</v>
      </c>
      <c r="H258" s="2">
        <f>_xll.GL("Cell","Balance",,,$C$4,,H$9,$E258,$C$8,,,,,,,,,,,,,$C$5)</f>
        <v>0</v>
      </c>
      <c r="I258" s="2">
        <f>_xll.GL("Cell","Balance",,,$C$4,,I$9,$E258,$C$8,,,,,,,,,,,,,$C$5)</f>
        <v>0</v>
      </c>
      <c r="J258" s="2">
        <f>_xll.GL("Cell","Balance",,,$C$4,,J$9,$E258,$C$8,,,,,,,,,,,,,$C$5)</f>
        <v>0</v>
      </c>
      <c r="K258" s="2">
        <f>_xll.GL("Cell","Balance",,,$C$4,,K$9,$E258,$C$8,,,,,,,,,,,,,$C$5)</f>
        <v>0</v>
      </c>
      <c r="L258" s="2">
        <f>_xll.GL("Cell","Balance",,,$C$4,,L$9,$E258,$C$8,,,,,,,,,,,,,$C$5)</f>
        <v>0</v>
      </c>
      <c r="M258" s="2">
        <f>_xll.GL("Cell","Balance",,,$C$4,,M$9,$E258,$C$8,,,,,,,,,,,,,$C$5)</f>
        <v>0</v>
      </c>
    </row>
    <row r="259" spans="1:13" hidden="1" x14ac:dyDescent="0.35">
      <c r="A259" t="s">
        <v>22</v>
      </c>
      <c r="B259" t="str">
        <f t="shared" si="4"/>
        <v>Hide</v>
      </c>
      <c r="E259" t="str">
        <f>"7041"</f>
        <v>7041</v>
      </c>
      <c r="F259" t="str">
        <f>_xll.GL("Cell","AccountName",,,,,$C$6,$E259,$C$8)</f>
        <v>Freight Income--Corporate</v>
      </c>
      <c r="G259" s="2">
        <f>_xll.GL("Cell","Balance",,,$C$4,,G$9,$E259,$C$8,,,,,,,,,,,,,$C$5)</f>
        <v>0</v>
      </c>
      <c r="H259" s="2">
        <f>_xll.GL("Cell","Balance",,,$C$4,,H$9,$E259,$C$8,,,,,,,,,,,,,$C$5)</f>
        <v>0</v>
      </c>
      <c r="I259" s="2">
        <f>_xll.GL("Cell","Balance",,,$C$4,,I$9,$E259,$C$8,,,,,,,,,,,,,$C$5)</f>
        <v>0</v>
      </c>
      <c r="J259" s="2">
        <f>_xll.GL("Cell","Balance",,,$C$4,,J$9,$E259,$C$8,,,,,,,,,,,,,$C$5)</f>
        <v>0</v>
      </c>
      <c r="K259" s="2">
        <f>_xll.GL("Cell","Balance",,,$C$4,,K$9,$E259,$C$8,,,,,,,,,,,,,$C$5)</f>
        <v>0</v>
      </c>
      <c r="L259" s="2">
        <f>_xll.GL("Cell","Balance",,,$C$4,,L$9,$E259,$C$8,,,,,,,,,,,,,$C$5)</f>
        <v>0</v>
      </c>
      <c r="M259" s="2">
        <f>_xll.GL("Cell","Balance",,,$C$4,,M$9,$E259,$C$8,,,,,,,,,,,,,$C$5)</f>
        <v>0</v>
      </c>
    </row>
    <row r="260" spans="1:13" hidden="1" x14ac:dyDescent="0.35">
      <c r="A260" t="s">
        <v>22</v>
      </c>
      <c r="B260" t="str">
        <f t="shared" si="4"/>
        <v>Hide</v>
      </c>
      <c r="E260" t="str">
        <f>"7100"</f>
        <v>7100</v>
      </c>
      <c r="F260" t="str">
        <f>_xll.GL("Cell","AccountName",,,,,$C$6,$E260,$C$8)</f>
        <v>Realized Gain on MC Transactions--Corporate</v>
      </c>
      <c r="G260" s="2">
        <f>_xll.GL("Cell","Balance",,,$C$4,,G$9,$E260,$C$8,,,,,,,,,,,,,$C$5)</f>
        <v>0</v>
      </c>
      <c r="H260" s="2">
        <f>_xll.GL("Cell","Balance",,,$C$4,,H$9,$E260,$C$8,,,,,,,,,,,,,$C$5)</f>
        <v>0</v>
      </c>
      <c r="I260" s="2">
        <f>_xll.GL("Cell","Balance",,,$C$4,,I$9,$E260,$C$8,,,,,,,,,,,,,$C$5)</f>
        <v>0</v>
      </c>
      <c r="J260" s="2">
        <f>_xll.GL("Cell","Balance",,,$C$4,,J$9,$E260,$C$8,,,,,,,,,,,,,$C$5)</f>
        <v>0</v>
      </c>
      <c r="K260" s="2">
        <f>_xll.GL("Cell","Balance",,,$C$4,,K$9,$E260,$C$8,,,,,,,,,,,,,$C$5)</f>
        <v>0</v>
      </c>
      <c r="L260" s="2">
        <f>_xll.GL("Cell","Balance",,,$C$4,,L$9,$E260,$C$8,,,,,,,,,,,,,$C$5)</f>
        <v>0</v>
      </c>
      <c r="M260" s="2">
        <f>_xll.GL("Cell","Balance",,,$C$4,,M$9,$E260,$C$8,,,,,,,,,,,,,$C$5)</f>
        <v>0</v>
      </c>
    </row>
    <row r="261" spans="1:13" hidden="1" x14ac:dyDescent="0.35">
      <c r="A261" t="s">
        <v>22</v>
      </c>
      <c r="B261" t="str">
        <f t="shared" si="4"/>
        <v>Hide</v>
      </c>
      <c r="E261" t="str">
        <f>"7101"</f>
        <v>7101</v>
      </c>
      <c r="F261" t="str">
        <f>_xll.GL("Cell","AccountName",,,,,$C$6,$E261,$C$8)</f>
        <v>Realized Gain on MC Transactions - Z - C$ - SELL</v>
      </c>
      <c r="G261" s="2">
        <f>_xll.GL("Cell","Balance",,,$C$4,,G$9,$E261,$C$8,,,,,,,,,,,,,$C$5)</f>
        <v>0</v>
      </c>
      <c r="H261" s="2">
        <f>_xll.GL("Cell","Balance",,,$C$4,,H$9,$E261,$C$8,,,,,,,,,,,,,$C$5)</f>
        <v>0</v>
      </c>
      <c r="I261" s="2">
        <f>_xll.GL("Cell","Balance",,,$C$4,,I$9,$E261,$C$8,,,,,,,,,,,,,$C$5)</f>
        <v>0</v>
      </c>
      <c r="J261" s="2">
        <f>_xll.GL("Cell","Balance",,,$C$4,,J$9,$E261,$C$8,,,,,,,,,,,,,$C$5)</f>
        <v>0</v>
      </c>
      <c r="K261" s="2">
        <f>_xll.GL("Cell","Balance",,,$C$4,,K$9,$E261,$C$8,,,,,,,,,,,,,$C$5)</f>
        <v>0</v>
      </c>
      <c r="L261" s="2">
        <f>_xll.GL("Cell","Balance",,,$C$4,,L$9,$E261,$C$8,,,,,,,,,,,,,$C$5)</f>
        <v>0</v>
      </c>
      <c r="M261" s="2">
        <f>_xll.GL("Cell","Balance",,,$C$4,,M$9,$E261,$C$8,,,,,,,,,,,,,$C$5)</f>
        <v>0</v>
      </c>
    </row>
    <row r="262" spans="1:13" hidden="1" x14ac:dyDescent="0.35">
      <c r="A262" t="s">
        <v>22</v>
      </c>
      <c r="B262" t="str">
        <f t="shared" si="4"/>
        <v>Hide</v>
      </c>
      <c r="E262" t="str">
        <f>"7102"</f>
        <v>7102</v>
      </c>
      <c r="F262" t="str">
        <f>_xll.GL("Cell","AccountName",,,,,$C$6,$E262,$C$8)</f>
        <v>Realized Gain on MC Transactions - Z - C$ - BUY</v>
      </c>
      <c r="G262" s="2">
        <f>_xll.GL("Cell","Balance",,,$C$4,,G$9,$E262,$C$8,,,,,,,,,,,,,$C$5)</f>
        <v>0</v>
      </c>
      <c r="H262" s="2">
        <f>_xll.GL("Cell","Balance",,,$C$4,,H$9,$E262,$C$8,,,,,,,,,,,,,$C$5)</f>
        <v>0</v>
      </c>
      <c r="I262" s="2">
        <f>_xll.GL("Cell","Balance",,,$C$4,,I$9,$E262,$C$8,,,,,,,,,,,,,$C$5)</f>
        <v>0</v>
      </c>
      <c r="J262" s="2">
        <f>_xll.GL("Cell","Balance",,,$C$4,,J$9,$E262,$C$8,,,,,,,,,,,,,$C$5)</f>
        <v>0</v>
      </c>
      <c r="K262" s="2">
        <f>_xll.GL("Cell","Balance",,,$C$4,,K$9,$E262,$C$8,,,,,,,,,,,,,$C$5)</f>
        <v>0</v>
      </c>
      <c r="L262" s="2">
        <f>_xll.GL("Cell","Balance",,,$C$4,,L$9,$E262,$C$8,,,,,,,,,,,,,$C$5)</f>
        <v>0</v>
      </c>
      <c r="M262" s="2">
        <f>_xll.GL("Cell","Balance",,,$C$4,,M$9,$E262,$C$8,,,,,,,,,,,,,$C$5)</f>
        <v>0</v>
      </c>
    </row>
    <row r="263" spans="1:13" hidden="1" x14ac:dyDescent="0.35">
      <c r="A263" t="s">
        <v>22</v>
      </c>
      <c r="B263" t="str">
        <f t="shared" si="4"/>
        <v>Hide</v>
      </c>
      <c r="E263" t="str">
        <f>"7103"</f>
        <v>7103</v>
      </c>
      <c r="F263" t="str">
        <f>_xll.GL("Cell","AccountName",,,,,$C$6,$E263,$C$8)</f>
        <v>Realized Gain on MC Transactions - Z - C$ - AVG</v>
      </c>
      <c r="G263" s="2">
        <f>_xll.GL("Cell","Balance",,,$C$4,,G$9,$E263,$C$8,,,,,,,,,,,,,$C$5)</f>
        <v>0</v>
      </c>
      <c r="H263" s="2">
        <f>_xll.GL("Cell","Balance",,,$C$4,,H$9,$E263,$C$8,,,,,,,,,,,,,$C$5)</f>
        <v>0</v>
      </c>
      <c r="I263" s="2">
        <f>_xll.GL("Cell","Balance",,,$C$4,,I$9,$E263,$C$8,,,,,,,,,,,,,$C$5)</f>
        <v>0</v>
      </c>
      <c r="J263" s="2">
        <f>_xll.GL("Cell","Balance",,,$C$4,,J$9,$E263,$C$8,,,,,,,,,,,,,$C$5)</f>
        <v>0</v>
      </c>
      <c r="K263" s="2">
        <f>_xll.GL("Cell","Balance",,,$C$4,,K$9,$E263,$C$8,,,,,,,,,,,,,$C$5)</f>
        <v>0</v>
      </c>
      <c r="L263" s="2">
        <f>_xll.GL("Cell","Balance",,,$C$4,,L$9,$E263,$C$8,,,,,,,,,,,,,$C$5)</f>
        <v>0</v>
      </c>
      <c r="M263" s="2">
        <f>_xll.GL("Cell","Balance",,,$C$4,,M$9,$E263,$C$8,,,,,,,,,,,,,$C$5)</f>
        <v>0</v>
      </c>
    </row>
    <row r="264" spans="1:13" hidden="1" x14ac:dyDescent="0.35">
      <c r="A264" t="s">
        <v>22</v>
      </c>
      <c r="B264" t="str">
        <f t="shared" si="4"/>
        <v>Hide</v>
      </c>
      <c r="E264" t="str">
        <f>"7200"</f>
        <v>7200</v>
      </c>
      <c r="F264" t="str">
        <f>_xll.GL("Cell","AccountName",,,,,$C$6,$E264,$C$8)</f>
        <v>Unrealized Gain on MC Transactions--Corporate</v>
      </c>
      <c r="G264" s="2">
        <f>_xll.GL("Cell","Balance",,,$C$4,,G$9,$E264,$C$8,,,,,,,,,,,,,$C$5)</f>
        <v>0</v>
      </c>
      <c r="H264" s="2">
        <f>_xll.GL("Cell","Balance",,,$C$4,,H$9,$E264,$C$8,,,,,,,,,,,,,$C$5)</f>
        <v>0</v>
      </c>
      <c r="I264" s="2">
        <f>_xll.GL("Cell","Balance",,,$C$4,,I$9,$E264,$C$8,,,,,,,,,,,,,$C$5)</f>
        <v>0</v>
      </c>
      <c r="J264" s="2">
        <f>_xll.GL("Cell","Balance",,,$C$4,,J$9,$E264,$C$8,,,,,,,,,,,,,$C$5)</f>
        <v>0</v>
      </c>
      <c r="K264" s="2">
        <f>_xll.GL("Cell","Balance",,,$C$4,,K$9,$E264,$C$8,,,,,,,,,,,,,$C$5)</f>
        <v>0</v>
      </c>
      <c r="L264" s="2">
        <f>_xll.GL("Cell","Balance",,,$C$4,,L$9,$E264,$C$8,,,,,,,,,,,,,$C$5)</f>
        <v>0</v>
      </c>
      <c r="M264" s="2">
        <f>_xll.GL("Cell","Balance",,,$C$4,,M$9,$E264,$C$8,,,,,,,,,,,,,$C$5)</f>
        <v>0</v>
      </c>
    </row>
    <row r="265" spans="1:13" hidden="1" x14ac:dyDescent="0.35">
      <c r="A265" t="s">
        <v>22</v>
      </c>
      <c r="B265" t="str">
        <f t="shared" si="4"/>
        <v>Hide</v>
      </c>
      <c r="E265" t="str">
        <f>"7201"</f>
        <v>7201</v>
      </c>
      <c r="F265" t="str">
        <f>_xll.GL("Cell","AccountName",,,,,$C$6,$E265,$C$8)</f>
        <v>Unrealized Gain on MC Transactions-Canada-Corporat</v>
      </c>
      <c r="G265" s="2">
        <f>_xll.GL("Cell","Balance",,,$C$4,,G$9,$E265,$C$8,,,,,,,,,,,,,$C$5)</f>
        <v>0</v>
      </c>
      <c r="H265" s="2">
        <f>_xll.GL("Cell","Balance",,,$C$4,,H$9,$E265,$C$8,,,,,,,,,,,,,$C$5)</f>
        <v>0</v>
      </c>
      <c r="I265" s="2">
        <f>_xll.GL("Cell","Balance",,,$C$4,,I$9,$E265,$C$8,,,,,,,,,,,,,$C$5)</f>
        <v>0</v>
      </c>
      <c r="J265" s="2">
        <f>_xll.GL("Cell","Balance",,,$C$4,,J$9,$E265,$C$8,,,,,,,,,,,,,$C$5)</f>
        <v>0</v>
      </c>
      <c r="K265" s="2">
        <f>_xll.GL("Cell","Balance",,,$C$4,,K$9,$E265,$C$8,,,,,,,,,,,,,$C$5)</f>
        <v>0</v>
      </c>
      <c r="L265" s="2">
        <f>_xll.GL("Cell","Balance",,,$C$4,,L$9,$E265,$C$8,,,,,,,,,,,,,$C$5)</f>
        <v>0</v>
      </c>
      <c r="M265" s="2">
        <f>_xll.GL("Cell","Balance",,,$C$4,,M$9,$E265,$C$8,,,,,,,,,,,,,$C$5)</f>
        <v>0</v>
      </c>
    </row>
    <row r="266" spans="1:13" hidden="1" x14ac:dyDescent="0.35">
      <c r="A266" t="s">
        <v>22</v>
      </c>
      <c r="B266" t="str">
        <f t="shared" si="4"/>
        <v>Hide</v>
      </c>
      <c r="E266" t="str">
        <f>"7202"</f>
        <v>7202</v>
      </c>
      <c r="F266" t="str">
        <f>_xll.GL("Cell","AccountName",,,,,$C$6,$E266,$C$8)</f>
        <v>Unrealized Gain on MC Transactions - Australia-Cor</v>
      </c>
      <c r="G266" s="2">
        <f>_xll.GL("Cell","Balance",,,$C$4,,G$9,$E266,$C$8,,,,,,,,,,,,,$C$5)</f>
        <v>0</v>
      </c>
      <c r="H266" s="2">
        <f>_xll.GL("Cell","Balance",,,$C$4,,H$9,$E266,$C$8,,,,,,,,,,,,,$C$5)</f>
        <v>0</v>
      </c>
      <c r="I266" s="2">
        <f>_xll.GL("Cell","Balance",,,$C$4,,I$9,$E266,$C$8,,,,,,,,,,,,,$C$5)</f>
        <v>0</v>
      </c>
      <c r="J266" s="2">
        <f>_xll.GL("Cell","Balance",,,$C$4,,J$9,$E266,$C$8,,,,,,,,,,,,,$C$5)</f>
        <v>0</v>
      </c>
      <c r="K266" s="2">
        <f>_xll.GL("Cell","Balance",,,$C$4,,K$9,$E266,$C$8,,,,,,,,,,,,,$C$5)</f>
        <v>0</v>
      </c>
      <c r="L266" s="2">
        <f>_xll.GL("Cell","Balance",,,$C$4,,L$9,$E266,$C$8,,,,,,,,,,,,,$C$5)</f>
        <v>0</v>
      </c>
      <c r="M266" s="2">
        <f>_xll.GL("Cell","Balance",,,$C$4,,M$9,$E266,$C$8,,,,,,,,,,,,,$C$5)</f>
        <v>0</v>
      </c>
    </row>
    <row r="267" spans="1:13" hidden="1" x14ac:dyDescent="0.35">
      <c r="A267" t="s">
        <v>22</v>
      </c>
      <c r="B267" t="str">
        <f t="shared" si="4"/>
        <v>Hide</v>
      </c>
      <c r="E267" t="str">
        <f>"7203"</f>
        <v>7203</v>
      </c>
      <c r="F267" t="str">
        <f>_xll.GL("Cell","AccountName",,,,,$C$6,$E267,$C$8)</f>
        <v>Unrealized Gain on MC Transactions - New Zealand-C</v>
      </c>
      <c r="G267" s="2">
        <f>_xll.GL("Cell","Balance",,,$C$4,,G$9,$E267,$C$8,,,,,,,,,,,,,$C$5)</f>
        <v>0</v>
      </c>
      <c r="H267" s="2">
        <f>_xll.GL("Cell","Balance",,,$C$4,,H$9,$E267,$C$8,,,,,,,,,,,,,$C$5)</f>
        <v>0</v>
      </c>
      <c r="I267" s="2">
        <f>_xll.GL("Cell","Balance",,,$C$4,,I$9,$E267,$C$8,,,,,,,,,,,,,$C$5)</f>
        <v>0</v>
      </c>
      <c r="J267" s="2">
        <f>_xll.GL("Cell","Balance",,,$C$4,,J$9,$E267,$C$8,,,,,,,,,,,,,$C$5)</f>
        <v>0</v>
      </c>
      <c r="K267" s="2">
        <f>_xll.GL("Cell","Balance",,,$C$4,,K$9,$E267,$C$8,,,,,,,,,,,,,$C$5)</f>
        <v>0</v>
      </c>
      <c r="L267" s="2">
        <f>_xll.GL("Cell","Balance",,,$C$4,,L$9,$E267,$C$8,,,,,,,,,,,,,$C$5)</f>
        <v>0</v>
      </c>
      <c r="M267" s="2">
        <f>_xll.GL("Cell","Balance",,,$C$4,,M$9,$E267,$C$8,,,,,,,,,,,,,$C$5)</f>
        <v>0</v>
      </c>
    </row>
    <row r="268" spans="1:13" hidden="1" x14ac:dyDescent="0.35">
      <c r="A268" t="s">
        <v>22</v>
      </c>
      <c r="B268" t="str">
        <f t="shared" si="4"/>
        <v>Hide</v>
      </c>
      <c r="E268" t="str">
        <f>"7204"</f>
        <v>7204</v>
      </c>
      <c r="F268" t="str">
        <f>_xll.GL("Cell","AccountName",,,,,$C$6,$E268,$C$8)</f>
        <v>Unrealized Gain on MC Transactions - Germany-Corpo</v>
      </c>
      <c r="G268" s="2">
        <f>_xll.GL("Cell","Balance",,,$C$4,,G$9,$E268,$C$8,,,,,,,,,,,,,$C$5)</f>
        <v>0</v>
      </c>
      <c r="H268" s="2">
        <f>_xll.GL("Cell","Balance",,,$C$4,,H$9,$E268,$C$8,,,,,,,,,,,,,$C$5)</f>
        <v>0</v>
      </c>
      <c r="I268" s="2">
        <f>_xll.GL("Cell","Balance",,,$C$4,,I$9,$E268,$C$8,,,,,,,,,,,,,$C$5)</f>
        <v>0</v>
      </c>
      <c r="J268" s="2">
        <f>_xll.GL("Cell","Balance",,,$C$4,,J$9,$E268,$C$8,,,,,,,,,,,,,$C$5)</f>
        <v>0</v>
      </c>
      <c r="K268" s="2">
        <f>_xll.GL("Cell","Balance",,,$C$4,,K$9,$E268,$C$8,,,,,,,,,,,,,$C$5)</f>
        <v>0</v>
      </c>
      <c r="L268" s="2">
        <f>_xll.GL("Cell","Balance",,,$C$4,,L$9,$E268,$C$8,,,,,,,,,,,,,$C$5)</f>
        <v>0</v>
      </c>
      <c r="M268" s="2">
        <f>_xll.GL("Cell","Balance",,,$C$4,,M$9,$E268,$C$8,,,,,,,,,,,,,$C$5)</f>
        <v>0</v>
      </c>
    </row>
    <row r="269" spans="1:13" hidden="1" x14ac:dyDescent="0.35">
      <c r="A269" t="s">
        <v>22</v>
      </c>
      <c r="B269" t="str">
        <f t="shared" ref="B269:B313" si="5">IF(ABS(SUMIF(G269:N269,"&gt;0"))+ABS(SUMIF(G269:N269,"&lt;0"))=0,"Hide","Show")</f>
        <v>Hide</v>
      </c>
      <c r="E269" t="str">
        <f>"7205"</f>
        <v>7205</v>
      </c>
      <c r="F269" t="str">
        <f>_xll.GL("Cell","AccountName",,,,,$C$6,$E269,$C$8)</f>
        <v>Unrealized Gain on MC Transactions - United Kingdo</v>
      </c>
      <c r="G269" s="2">
        <f>_xll.GL("Cell","Balance",,,$C$4,,G$9,$E269,$C$8,,,,,,,,,,,,,$C$5)</f>
        <v>0</v>
      </c>
      <c r="H269" s="2">
        <f>_xll.GL("Cell","Balance",,,$C$4,,H$9,$E269,$C$8,,,,,,,,,,,,,$C$5)</f>
        <v>0</v>
      </c>
      <c r="I269" s="2">
        <f>_xll.GL("Cell","Balance",,,$C$4,,I$9,$E269,$C$8,,,,,,,,,,,,,$C$5)</f>
        <v>0</v>
      </c>
      <c r="J269" s="2">
        <f>_xll.GL("Cell","Balance",,,$C$4,,J$9,$E269,$C$8,,,,,,,,,,,,,$C$5)</f>
        <v>0</v>
      </c>
      <c r="K269" s="2">
        <f>_xll.GL("Cell","Balance",,,$C$4,,K$9,$E269,$C$8,,,,,,,,,,,,,$C$5)</f>
        <v>0</v>
      </c>
      <c r="L269" s="2">
        <f>_xll.GL("Cell","Balance",,,$C$4,,L$9,$E269,$C$8,,,,,,,,,,,,,$C$5)</f>
        <v>0</v>
      </c>
      <c r="M269" s="2">
        <f>_xll.GL("Cell","Balance",,,$C$4,,M$9,$E269,$C$8,,,,,,,,,,,,,$C$5)</f>
        <v>0</v>
      </c>
    </row>
    <row r="270" spans="1:13" hidden="1" x14ac:dyDescent="0.35">
      <c r="A270" t="s">
        <v>22</v>
      </c>
      <c r="B270" t="str">
        <f t="shared" si="5"/>
        <v>Hide</v>
      </c>
      <c r="E270" t="str">
        <f>"7206"</f>
        <v>7206</v>
      </c>
      <c r="F270" t="str">
        <f>_xll.GL("Cell","AccountName",,,,,$C$6,$E270,$C$8)</f>
        <v>Unrealized Gain on MC Transactions - South Africa-</v>
      </c>
      <c r="G270" s="2">
        <f>_xll.GL("Cell","Balance",,,$C$4,,G$9,$E270,$C$8,,,,,,,,,,,,,$C$5)</f>
        <v>0</v>
      </c>
      <c r="H270" s="2">
        <f>_xll.GL("Cell","Balance",,,$C$4,,H$9,$E270,$C$8,,,,,,,,,,,,,$C$5)</f>
        <v>0</v>
      </c>
      <c r="I270" s="2">
        <f>_xll.GL("Cell","Balance",,,$C$4,,I$9,$E270,$C$8,,,,,,,,,,,,,$C$5)</f>
        <v>0</v>
      </c>
      <c r="J270" s="2">
        <f>_xll.GL("Cell","Balance",,,$C$4,,J$9,$E270,$C$8,,,,,,,,,,,,,$C$5)</f>
        <v>0</v>
      </c>
      <c r="K270" s="2">
        <f>_xll.GL("Cell","Balance",,,$C$4,,K$9,$E270,$C$8,,,,,,,,,,,,,$C$5)</f>
        <v>0</v>
      </c>
      <c r="L270" s="2">
        <f>_xll.GL("Cell","Balance",,,$C$4,,L$9,$E270,$C$8,,,,,,,,,,,,,$C$5)</f>
        <v>0</v>
      </c>
      <c r="M270" s="2">
        <f>_xll.GL("Cell","Balance",,,$C$4,,M$9,$E270,$C$8,,,,,,,,,,,,,$C$5)</f>
        <v>0</v>
      </c>
    </row>
    <row r="271" spans="1:13" hidden="1" x14ac:dyDescent="0.35">
      <c r="A271" t="s">
        <v>22</v>
      </c>
      <c r="B271" t="str">
        <f t="shared" si="5"/>
        <v>Hide</v>
      </c>
      <c r="E271" t="str">
        <f>"7207"</f>
        <v>7207</v>
      </c>
      <c r="F271" t="str">
        <f>_xll.GL("Cell","AccountName",,,,,$C$6,$E271,$C$8)</f>
        <v>Unrealized Gain on MC Transactions - Singapore-Cor</v>
      </c>
      <c r="G271" s="2">
        <f>_xll.GL("Cell","Balance",,,$C$4,,G$9,$E271,$C$8,,,,,,,,,,,,,$C$5)</f>
        <v>0</v>
      </c>
      <c r="H271" s="2">
        <f>_xll.GL("Cell","Balance",,,$C$4,,H$9,$E271,$C$8,,,,,,,,,,,,,$C$5)</f>
        <v>0</v>
      </c>
      <c r="I271" s="2">
        <f>_xll.GL("Cell","Balance",,,$C$4,,I$9,$E271,$C$8,,,,,,,,,,,,,$C$5)</f>
        <v>0</v>
      </c>
      <c r="J271" s="2">
        <f>_xll.GL("Cell","Balance",,,$C$4,,J$9,$E271,$C$8,,,,,,,,,,,,,$C$5)</f>
        <v>0</v>
      </c>
      <c r="K271" s="2">
        <f>_xll.GL("Cell","Balance",,,$C$4,,K$9,$E271,$C$8,,,,,,,,,,,,,$C$5)</f>
        <v>0</v>
      </c>
      <c r="L271" s="2">
        <f>_xll.GL("Cell","Balance",,,$C$4,,L$9,$E271,$C$8,,,,,,,,,,,,,$C$5)</f>
        <v>0</v>
      </c>
      <c r="M271" s="2">
        <f>_xll.GL("Cell","Balance",,,$C$4,,M$9,$E271,$C$8,,,,,,,,,,,,,$C$5)</f>
        <v>0</v>
      </c>
    </row>
    <row r="272" spans="1:13" hidden="1" x14ac:dyDescent="0.35">
      <c r="A272" t="s">
        <v>22</v>
      </c>
      <c r="B272" t="str">
        <f t="shared" si="5"/>
        <v>Hide</v>
      </c>
      <c r="E272" t="str">
        <f>"7300"</f>
        <v>7300</v>
      </c>
      <c r="F272" t="str">
        <f>_xll.GL("Cell","AccountName",,,,,$C$6,$E272,$C$8)</f>
        <v>Rounding Writeoff due to MC Trx--Corporate</v>
      </c>
      <c r="G272" s="2">
        <f>_xll.GL("Cell","Balance",,,$C$4,,G$9,$E272,$C$8,,,,,,,,,,,,,$C$5)</f>
        <v>0</v>
      </c>
      <c r="H272" s="2">
        <f>_xll.GL("Cell","Balance",,,$C$4,,H$9,$E272,$C$8,,,,,,,,,,,,,$C$5)</f>
        <v>0</v>
      </c>
      <c r="I272" s="2">
        <f>_xll.GL("Cell","Balance",,,$C$4,,I$9,$E272,$C$8,,,,,,,,,,,,,$C$5)</f>
        <v>0</v>
      </c>
      <c r="J272" s="2">
        <f>_xll.GL("Cell","Balance",,,$C$4,,J$9,$E272,$C$8,,,,,,,,,,,,,$C$5)</f>
        <v>0</v>
      </c>
      <c r="K272" s="2">
        <f>_xll.GL("Cell","Balance",,,$C$4,,K$9,$E272,$C$8,,,,,,,,,,,,,$C$5)</f>
        <v>0</v>
      </c>
      <c r="L272" s="2">
        <f>_xll.GL("Cell","Balance",,,$C$4,,L$9,$E272,$C$8,,,,,,,,,,,,,$C$5)</f>
        <v>0</v>
      </c>
      <c r="M272" s="2">
        <f>_xll.GL("Cell","Balance",,,$C$4,,M$9,$E272,$C$8,,,,,,,,,,,,,$C$5)</f>
        <v>0</v>
      </c>
    </row>
    <row r="273" spans="1:13" hidden="1" x14ac:dyDescent="0.35">
      <c r="A273" t="s">
        <v>22</v>
      </c>
      <c r="B273" t="str">
        <f t="shared" si="5"/>
        <v>Hide</v>
      </c>
      <c r="E273" t="str">
        <f>"7301"</f>
        <v>7301</v>
      </c>
      <c r="F273" t="str">
        <f>_xll.GL("Cell","AccountName",,,,,$C$6,$E273,$C$8)</f>
        <v>Rounding Writeoff - Canada-Corporate</v>
      </c>
      <c r="G273" s="2">
        <f>_xll.GL("Cell","Balance",,,$C$4,,G$9,$E273,$C$8,,,,,,,,,,,,,$C$5)</f>
        <v>0</v>
      </c>
      <c r="H273" s="2">
        <f>_xll.GL("Cell","Balance",,,$C$4,,H$9,$E273,$C$8,,,,,,,,,,,,,$C$5)</f>
        <v>0</v>
      </c>
      <c r="I273" s="2">
        <f>_xll.GL("Cell","Balance",,,$C$4,,I$9,$E273,$C$8,,,,,,,,,,,,,$C$5)</f>
        <v>0</v>
      </c>
      <c r="J273" s="2">
        <f>_xll.GL("Cell","Balance",,,$C$4,,J$9,$E273,$C$8,,,,,,,,,,,,,$C$5)</f>
        <v>0</v>
      </c>
      <c r="K273" s="2">
        <f>_xll.GL("Cell","Balance",,,$C$4,,K$9,$E273,$C$8,,,,,,,,,,,,,$C$5)</f>
        <v>0</v>
      </c>
      <c r="L273" s="2">
        <f>_xll.GL("Cell","Balance",,,$C$4,,L$9,$E273,$C$8,,,,,,,,,,,,,$C$5)</f>
        <v>0</v>
      </c>
      <c r="M273" s="2">
        <f>_xll.GL("Cell","Balance",,,$C$4,,M$9,$E273,$C$8,,,,,,,,,,,,,$C$5)</f>
        <v>0</v>
      </c>
    </row>
    <row r="274" spans="1:13" hidden="1" x14ac:dyDescent="0.35">
      <c r="A274" t="s">
        <v>22</v>
      </c>
      <c r="B274" t="str">
        <f t="shared" si="5"/>
        <v>Hide</v>
      </c>
      <c r="E274" t="str">
        <f>"7302"</f>
        <v>7302</v>
      </c>
      <c r="F274" t="str">
        <f>_xll.GL("Cell","AccountName",,,,,$C$6,$E274,$C$8)</f>
        <v>Rounding Writeoff - Australia-Corporate</v>
      </c>
      <c r="G274" s="2">
        <f>_xll.GL("Cell","Balance",,,$C$4,,G$9,$E274,$C$8,,,,,,,,,,,,,$C$5)</f>
        <v>0</v>
      </c>
      <c r="H274" s="2">
        <f>_xll.GL("Cell","Balance",,,$C$4,,H$9,$E274,$C$8,,,,,,,,,,,,,$C$5)</f>
        <v>0</v>
      </c>
      <c r="I274" s="2">
        <f>_xll.GL("Cell","Balance",,,$C$4,,I$9,$E274,$C$8,,,,,,,,,,,,,$C$5)</f>
        <v>0</v>
      </c>
      <c r="J274" s="2">
        <f>_xll.GL("Cell","Balance",,,$C$4,,J$9,$E274,$C$8,,,,,,,,,,,,,$C$5)</f>
        <v>0</v>
      </c>
      <c r="K274" s="2">
        <f>_xll.GL("Cell","Balance",,,$C$4,,K$9,$E274,$C$8,,,,,,,,,,,,,$C$5)</f>
        <v>0</v>
      </c>
      <c r="L274" s="2">
        <f>_xll.GL("Cell","Balance",,,$C$4,,L$9,$E274,$C$8,,,,,,,,,,,,,$C$5)</f>
        <v>0</v>
      </c>
      <c r="M274" s="2">
        <f>_xll.GL("Cell","Balance",,,$C$4,,M$9,$E274,$C$8,,,,,,,,,,,,,$C$5)</f>
        <v>0</v>
      </c>
    </row>
    <row r="275" spans="1:13" hidden="1" x14ac:dyDescent="0.35">
      <c r="A275" t="s">
        <v>22</v>
      </c>
      <c r="B275" t="str">
        <f t="shared" si="5"/>
        <v>Hide</v>
      </c>
      <c r="E275" t="str">
        <f>"7303"</f>
        <v>7303</v>
      </c>
      <c r="F275" t="str">
        <f>_xll.GL("Cell","AccountName",,,,,$C$6,$E275,$C$8)</f>
        <v>Rounding Writeoff - New Zealand-Corporate</v>
      </c>
      <c r="G275" s="2">
        <f>_xll.GL("Cell","Balance",,,$C$4,,G$9,$E275,$C$8,,,,,,,,,,,,,$C$5)</f>
        <v>0</v>
      </c>
      <c r="H275" s="2">
        <f>_xll.GL("Cell","Balance",,,$C$4,,H$9,$E275,$C$8,,,,,,,,,,,,,$C$5)</f>
        <v>0</v>
      </c>
      <c r="I275" s="2">
        <f>_xll.GL("Cell","Balance",,,$C$4,,I$9,$E275,$C$8,,,,,,,,,,,,,$C$5)</f>
        <v>0</v>
      </c>
      <c r="J275" s="2">
        <f>_xll.GL("Cell","Balance",,,$C$4,,J$9,$E275,$C$8,,,,,,,,,,,,,$C$5)</f>
        <v>0</v>
      </c>
      <c r="K275" s="2">
        <f>_xll.GL("Cell","Balance",,,$C$4,,K$9,$E275,$C$8,,,,,,,,,,,,,$C$5)</f>
        <v>0</v>
      </c>
      <c r="L275" s="2">
        <f>_xll.GL("Cell","Balance",,,$C$4,,L$9,$E275,$C$8,,,,,,,,,,,,,$C$5)</f>
        <v>0</v>
      </c>
      <c r="M275" s="2">
        <f>_xll.GL("Cell","Balance",,,$C$4,,M$9,$E275,$C$8,,,,,,,,,,,,,$C$5)</f>
        <v>0</v>
      </c>
    </row>
    <row r="276" spans="1:13" hidden="1" x14ac:dyDescent="0.35">
      <c r="A276" t="s">
        <v>22</v>
      </c>
      <c r="B276" t="str">
        <f t="shared" si="5"/>
        <v>Hide</v>
      </c>
      <c r="E276" t="str">
        <f>"7304"</f>
        <v>7304</v>
      </c>
      <c r="F276" t="str">
        <f>_xll.GL("Cell","AccountName",,,,,$C$6,$E276,$C$8)</f>
        <v>Rounding Writeoff - Germany-Corporate</v>
      </c>
      <c r="G276" s="2">
        <f>_xll.GL("Cell","Balance",,,$C$4,,G$9,$E276,$C$8,,,,,,,,,,,,,$C$5)</f>
        <v>0</v>
      </c>
      <c r="H276" s="2">
        <f>_xll.GL("Cell","Balance",,,$C$4,,H$9,$E276,$C$8,,,,,,,,,,,,,$C$5)</f>
        <v>0</v>
      </c>
      <c r="I276" s="2">
        <f>_xll.GL("Cell","Balance",,,$C$4,,I$9,$E276,$C$8,,,,,,,,,,,,,$C$5)</f>
        <v>0</v>
      </c>
      <c r="J276" s="2">
        <f>_xll.GL("Cell","Balance",,,$C$4,,J$9,$E276,$C$8,,,,,,,,,,,,,$C$5)</f>
        <v>0</v>
      </c>
      <c r="K276" s="2">
        <f>_xll.GL("Cell","Balance",,,$C$4,,K$9,$E276,$C$8,,,,,,,,,,,,,$C$5)</f>
        <v>0</v>
      </c>
      <c r="L276" s="2">
        <f>_xll.GL("Cell","Balance",,,$C$4,,L$9,$E276,$C$8,,,,,,,,,,,,,$C$5)</f>
        <v>0</v>
      </c>
      <c r="M276" s="2">
        <f>_xll.GL("Cell","Balance",,,$C$4,,M$9,$E276,$C$8,,,,,,,,,,,,,$C$5)</f>
        <v>0</v>
      </c>
    </row>
    <row r="277" spans="1:13" hidden="1" x14ac:dyDescent="0.35">
      <c r="A277" t="s">
        <v>22</v>
      </c>
      <c r="B277" t="str">
        <f t="shared" si="5"/>
        <v>Hide</v>
      </c>
      <c r="E277" t="str">
        <f>"7305"</f>
        <v>7305</v>
      </c>
      <c r="F277" t="str">
        <f>_xll.GL("Cell","AccountName",,,,,$C$6,$E277,$C$8)</f>
        <v>Rounding Writeoff - United Kingdom-Corporate</v>
      </c>
      <c r="G277" s="2">
        <f>_xll.GL("Cell","Balance",,,$C$4,,G$9,$E277,$C$8,,,,,,,,,,,,,$C$5)</f>
        <v>0</v>
      </c>
      <c r="H277" s="2">
        <f>_xll.GL("Cell","Balance",,,$C$4,,H$9,$E277,$C$8,,,,,,,,,,,,,$C$5)</f>
        <v>0</v>
      </c>
      <c r="I277" s="2">
        <f>_xll.GL("Cell","Balance",,,$C$4,,I$9,$E277,$C$8,,,,,,,,,,,,,$C$5)</f>
        <v>0</v>
      </c>
      <c r="J277" s="2">
        <f>_xll.GL("Cell","Balance",,,$C$4,,J$9,$E277,$C$8,,,,,,,,,,,,,$C$5)</f>
        <v>0</v>
      </c>
      <c r="K277" s="2">
        <f>_xll.GL("Cell","Balance",,,$C$4,,K$9,$E277,$C$8,,,,,,,,,,,,,$C$5)</f>
        <v>0</v>
      </c>
      <c r="L277" s="2">
        <f>_xll.GL("Cell","Balance",,,$C$4,,L$9,$E277,$C$8,,,,,,,,,,,,,$C$5)</f>
        <v>0</v>
      </c>
      <c r="M277" s="2">
        <f>_xll.GL("Cell","Balance",,,$C$4,,M$9,$E277,$C$8,,,,,,,,,,,,,$C$5)</f>
        <v>0</v>
      </c>
    </row>
    <row r="278" spans="1:13" hidden="1" x14ac:dyDescent="0.35">
      <c r="A278" t="s">
        <v>22</v>
      </c>
      <c r="B278" t="str">
        <f t="shared" si="5"/>
        <v>Hide</v>
      </c>
      <c r="E278" t="str">
        <f>"7306"</f>
        <v>7306</v>
      </c>
      <c r="F278" t="str">
        <f>_xll.GL("Cell","AccountName",,,,,$C$6,$E278,$C$8)</f>
        <v>Rounding Writeoff - South Africa-Corporate</v>
      </c>
      <c r="G278" s="2">
        <f>_xll.GL("Cell","Balance",,,$C$4,,G$9,$E278,$C$8,,,,,,,,,,,,,$C$5)</f>
        <v>0</v>
      </c>
      <c r="H278" s="2">
        <f>_xll.GL("Cell","Balance",,,$C$4,,H$9,$E278,$C$8,,,,,,,,,,,,,$C$5)</f>
        <v>0</v>
      </c>
      <c r="I278" s="2">
        <f>_xll.GL("Cell","Balance",,,$C$4,,I$9,$E278,$C$8,,,,,,,,,,,,,$C$5)</f>
        <v>0</v>
      </c>
      <c r="J278" s="2">
        <f>_xll.GL("Cell","Balance",,,$C$4,,J$9,$E278,$C$8,,,,,,,,,,,,,$C$5)</f>
        <v>0</v>
      </c>
      <c r="K278" s="2">
        <f>_xll.GL("Cell","Balance",,,$C$4,,K$9,$E278,$C$8,,,,,,,,,,,,,$C$5)</f>
        <v>0</v>
      </c>
      <c r="L278" s="2">
        <f>_xll.GL("Cell","Balance",,,$C$4,,L$9,$E278,$C$8,,,,,,,,,,,,,$C$5)</f>
        <v>0</v>
      </c>
      <c r="M278" s="2">
        <f>_xll.GL("Cell","Balance",,,$C$4,,M$9,$E278,$C$8,,,,,,,,,,,,,$C$5)</f>
        <v>0</v>
      </c>
    </row>
    <row r="279" spans="1:13" hidden="1" x14ac:dyDescent="0.35">
      <c r="A279" t="s">
        <v>22</v>
      </c>
      <c r="B279" t="str">
        <f t="shared" si="5"/>
        <v>Hide</v>
      </c>
      <c r="E279" t="str">
        <f>"7307"</f>
        <v>7307</v>
      </c>
      <c r="F279" t="str">
        <f>_xll.GL("Cell","AccountName",,,,,$C$6,$E279,$C$8)</f>
        <v>Rounding Writeoff - Singapore-Corporate</v>
      </c>
      <c r="G279" s="2">
        <f>_xll.GL("Cell","Balance",,,$C$4,,G$9,$E279,$C$8,,,,,,,,,,,,,$C$5)</f>
        <v>0</v>
      </c>
      <c r="H279" s="2">
        <f>_xll.GL("Cell","Balance",,,$C$4,,H$9,$E279,$C$8,,,,,,,,,,,,,$C$5)</f>
        <v>0</v>
      </c>
      <c r="I279" s="2">
        <f>_xll.GL("Cell","Balance",,,$C$4,,I$9,$E279,$C$8,,,,,,,,,,,,,$C$5)</f>
        <v>0</v>
      </c>
      <c r="J279" s="2">
        <f>_xll.GL("Cell","Balance",,,$C$4,,J$9,$E279,$C$8,,,,,,,,,,,,,$C$5)</f>
        <v>0</v>
      </c>
      <c r="K279" s="2">
        <f>_xll.GL("Cell","Balance",,,$C$4,,K$9,$E279,$C$8,,,,,,,,,,,,,$C$5)</f>
        <v>0</v>
      </c>
      <c r="L279" s="2">
        <f>_xll.GL("Cell","Balance",,,$C$4,,L$9,$E279,$C$8,,,,,,,,,,,,,$C$5)</f>
        <v>0</v>
      </c>
      <c r="M279" s="2">
        <f>_xll.GL("Cell","Balance",,,$C$4,,M$9,$E279,$C$8,,,,,,,,,,,,,$C$5)</f>
        <v>0</v>
      </c>
    </row>
    <row r="280" spans="1:13" hidden="1" x14ac:dyDescent="0.35">
      <c r="A280" t="s">
        <v>22</v>
      </c>
      <c r="B280" t="str">
        <f t="shared" si="5"/>
        <v>Hide</v>
      </c>
      <c r="E280" t="str">
        <f>"7400"</f>
        <v>7400</v>
      </c>
      <c r="F280" t="str">
        <f>_xll.GL("Cell","AccountName",,,,,$C$6,$E280,$C$8)</f>
        <v>Rounding Difference due to MC Trx--Corporate</v>
      </c>
      <c r="G280" s="2">
        <f>_xll.GL("Cell","Balance",,,$C$4,,G$9,$E280,$C$8,,,,,,,,,,,,,$C$5)</f>
        <v>0</v>
      </c>
      <c r="H280" s="2">
        <f>_xll.GL("Cell","Balance",,,$C$4,,H$9,$E280,$C$8,,,,,,,,,,,,,$C$5)</f>
        <v>0</v>
      </c>
      <c r="I280" s="2">
        <f>_xll.GL("Cell","Balance",,,$C$4,,I$9,$E280,$C$8,,,,,,,,,,,,,$C$5)</f>
        <v>0</v>
      </c>
      <c r="J280" s="2">
        <f>_xll.GL("Cell","Balance",,,$C$4,,J$9,$E280,$C$8,,,,,,,,,,,,,$C$5)</f>
        <v>0</v>
      </c>
      <c r="K280" s="2">
        <f>_xll.GL("Cell","Balance",,,$C$4,,K$9,$E280,$C$8,,,,,,,,,,,,,$C$5)</f>
        <v>0</v>
      </c>
      <c r="L280" s="2">
        <f>_xll.GL("Cell","Balance",,,$C$4,,L$9,$E280,$C$8,,,,,,,,,,,,,$C$5)</f>
        <v>0</v>
      </c>
      <c r="M280" s="2">
        <f>_xll.GL("Cell","Balance",,,$C$4,,M$9,$E280,$C$8,,,,,,,,,,,,,$C$5)</f>
        <v>0</v>
      </c>
    </row>
    <row r="281" spans="1:13" hidden="1" x14ac:dyDescent="0.35">
      <c r="A281" t="s">
        <v>22</v>
      </c>
      <c r="B281" t="str">
        <f t="shared" si="5"/>
        <v>Hide</v>
      </c>
      <c r="E281" t="str">
        <f>"7401"</f>
        <v>7401</v>
      </c>
      <c r="F281" t="str">
        <f>_xll.GL("Cell","AccountName",,,,,$C$6,$E281,$C$8)</f>
        <v>Rounding Difference - Canada-Corporate</v>
      </c>
      <c r="G281" s="2">
        <f>_xll.GL("Cell","Balance",,,$C$4,,G$9,$E281,$C$8,,,,,,,,,,,,,$C$5)</f>
        <v>0</v>
      </c>
      <c r="H281" s="2">
        <f>_xll.GL("Cell","Balance",,,$C$4,,H$9,$E281,$C$8,,,,,,,,,,,,,$C$5)</f>
        <v>0</v>
      </c>
      <c r="I281" s="2">
        <f>_xll.GL("Cell","Balance",,,$C$4,,I$9,$E281,$C$8,,,,,,,,,,,,,$C$5)</f>
        <v>0</v>
      </c>
      <c r="J281" s="2">
        <f>_xll.GL("Cell","Balance",,,$C$4,,J$9,$E281,$C$8,,,,,,,,,,,,,$C$5)</f>
        <v>0</v>
      </c>
      <c r="K281" s="2">
        <f>_xll.GL("Cell","Balance",,,$C$4,,K$9,$E281,$C$8,,,,,,,,,,,,,$C$5)</f>
        <v>0</v>
      </c>
      <c r="L281" s="2">
        <f>_xll.GL("Cell","Balance",,,$C$4,,L$9,$E281,$C$8,,,,,,,,,,,,,$C$5)</f>
        <v>0</v>
      </c>
      <c r="M281" s="2">
        <f>_xll.GL("Cell","Balance",,,$C$4,,M$9,$E281,$C$8,,,,,,,,,,,,,$C$5)</f>
        <v>0</v>
      </c>
    </row>
    <row r="282" spans="1:13" hidden="1" x14ac:dyDescent="0.35">
      <c r="A282" t="s">
        <v>22</v>
      </c>
      <c r="B282" t="str">
        <f t="shared" si="5"/>
        <v>Hide</v>
      </c>
      <c r="E282" t="str">
        <f>"7402"</f>
        <v>7402</v>
      </c>
      <c r="F282" t="str">
        <f>_xll.GL("Cell","AccountName",,,,,$C$6,$E282,$C$8)</f>
        <v>Rounding Difference - Australia-Corporate</v>
      </c>
      <c r="G282" s="2">
        <f>_xll.GL("Cell","Balance",,,$C$4,,G$9,$E282,$C$8,,,,,,,,,,,,,$C$5)</f>
        <v>0</v>
      </c>
      <c r="H282" s="2">
        <f>_xll.GL("Cell","Balance",,,$C$4,,H$9,$E282,$C$8,,,,,,,,,,,,,$C$5)</f>
        <v>0</v>
      </c>
      <c r="I282" s="2">
        <f>_xll.GL("Cell","Balance",,,$C$4,,I$9,$E282,$C$8,,,,,,,,,,,,,$C$5)</f>
        <v>0</v>
      </c>
      <c r="J282" s="2">
        <f>_xll.GL("Cell","Balance",,,$C$4,,J$9,$E282,$C$8,,,,,,,,,,,,,$C$5)</f>
        <v>0</v>
      </c>
      <c r="K282" s="2">
        <f>_xll.GL("Cell","Balance",,,$C$4,,K$9,$E282,$C$8,,,,,,,,,,,,,$C$5)</f>
        <v>0</v>
      </c>
      <c r="L282" s="2">
        <f>_xll.GL("Cell","Balance",,,$C$4,,L$9,$E282,$C$8,,,,,,,,,,,,,$C$5)</f>
        <v>0</v>
      </c>
      <c r="M282" s="2">
        <f>_xll.GL("Cell","Balance",,,$C$4,,M$9,$E282,$C$8,,,,,,,,,,,,,$C$5)</f>
        <v>0</v>
      </c>
    </row>
    <row r="283" spans="1:13" hidden="1" x14ac:dyDescent="0.35">
      <c r="A283" t="s">
        <v>22</v>
      </c>
      <c r="B283" t="str">
        <f t="shared" si="5"/>
        <v>Hide</v>
      </c>
      <c r="E283" t="str">
        <f>"7403"</f>
        <v>7403</v>
      </c>
      <c r="F283" t="str">
        <f>_xll.GL("Cell","AccountName",,,,,$C$6,$E283,$C$8)</f>
        <v>Rounding Difference - New Zealand-Corporate</v>
      </c>
      <c r="G283" s="2">
        <f>_xll.GL("Cell","Balance",,,$C$4,,G$9,$E283,$C$8,,,,,,,,,,,,,$C$5)</f>
        <v>0</v>
      </c>
      <c r="H283" s="2">
        <f>_xll.GL("Cell","Balance",,,$C$4,,H$9,$E283,$C$8,,,,,,,,,,,,,$C$5)</f>
        <v>0</v>
      </c>
      <c r="I283" s="2">
        <f>_xll.GL("Cell","Balance",,,$C$4,,I$9,$E283,$C$8,,,,,,,,,,,,,$C$5)</f>
        <v>0</v>
      </c>
      <c r="J283" s="2">
        <f>_xll.GL("Cell","Balance",,,$C$4,,J$9,$E283,$C$8,,,,,,,,,,,,,$C$5)</f>
        <v>0</v>
      </c>
      <c r="K283" s="2">
        <f>_xll.GL("Cell","Balance",,,$C$4,,K$9,$E283,$C$8,,,,,,,,,,,,,$C$5)</f>
        <v>0</v>
      </c>
      <c r="L283" s="2">
        <f>_xll.GL("Cell","Balance",,,$C$4,,L$9,$E283,$C$8,,,,,,,,,,,,,$C$5)</f>
        <v>0</v>
      </c>
      <c r="M283" s="2">
        <f>_xll.GL("Cell","Balance",,,$C$4,,M$9,$E283,$C$8,,,,,,,,,,,,,$C$5)</f>
        <v>0</v>
      </c>
    </row>
    <row r="284" spans="1:13" hidden="1" x14ac:dyDescent="0.35">
      <c r="A284" t="s">
        <v>22</v>
      </c>
      <c r="B284" t="str">
        <f t="shared" si="5"/>
        <v>Hide</v>
      </c>
      <c r="E284" t="str">
        <f>"7404"</f>
        <v>7404</v>
      </c>
      <c r="F284" t="str">
        <f>_xll.GL("Cell","AccountName",,,,,$C$6,$E284,$C$8)</f>
        <v>Rounding Difference - Germany-Corporate</v>
      </c>
      <c r="G284" s="2">
        <f>_xll.GL("Cell","Balance",,,$C$4,,G$9,$E284,$C$8,,,,,,,,,,,,,$C$5)</f>
        <v>0</v>
      </c>
      <c r="H284" s="2">
        <f>_xll.GL("Cell","Balance",,,$C$4,,H$9,$E284,$C$8,,,,,,,,,,,,,$C$5)</f>
        <v>0</v>
      </c>
      <c r="I284" s="2">
        <f>_xll.GL("Cell","Balance",,,$C$4,,I$9,$E284,$C$8,,,,,,,,,,,,,$C$5)</f>
        <v>0</v>
      </c>
      <c r="J284" s="2">
        <f>_xll.GL("Cell","Balance",,,$C$4,,J$9,$E284,$C$8,,,,,,,,,,,,,$C$5)</f>
        <v>0</v>
      </c>
      <c r="K284" s="2">
        <f>_xll.GL("Cell","Balance",,,$C$4,,K$9,$E284,$C$8,,,,,,,,,,,,,$C$5)</f>
        <v>0</v>
      </c>
      <c r="L284" s="2">
        <f>_xll.GL("Cell","Balance",,,$C$4,,L$9,$E284,$C$8,,,,,,,,,,,,,$C$5)</f>
        <v>0</v>
      </c>
      <c r="M284" s="2">
        <f>_xll.GL("Cell","Balance",,,$C$4,,M$9,$E284,$C$8,,,,,,,,,,,,,$C$5)</f>
        <v>0</v>
      </c>
    </row>
    <row r="285" spans="1:13" hidden="1" x14ac:dyDescent="0.35">
      <c r="A285" t="s">
        <v>22</v>
      </c>
      <c r="B285" t="str">
        <f t="shared" si="5"/>
        <v>Hide</v>
      </c>
      <c r="E285" t="str">
        <f>"7405"</f>
        <v>7405</v>
      </c>
      <c r="F285" t="str">
        <f>_xll.GL("Cell","AccountName",,,,,$C$6,$E285,$C$8)</f>
        <v>Rounding Difference - United Kingdom-Corporate</v>
      </c>
      <c r="G285" s="2">
        <f>_xll.GL("Cell","Balance",,,$C$4,,G$9,$E285,$C$8,,,,,,,,,,,,,$C$5)</f>
        <v>0</v>
      </c>
      <c r="H285" s="2">
        <f>_xll.GL("Cell","Balance",,,$C$4,,H$9,$E285,$C$8,,,,,,,,,,,,,$C$5)</f>
        <v>0</v>
      </c>
      <c r="I285" s="2">
        <f>_xll.GL("Cell","Balance",,,$C$4,,I$9,$E285,$C$8,,,,,,,,,,,,,$C$5)</f>
        <v>0</v>
      </c>
      <c r="J285" s="2">
        <f>_xll.GL("Cell","Balance",,,$C$4,,J$9,$E285,$C$8,,,,,,,,,,,,,$C$5)</f>
        <v>0</v>
      </c>
      <c r="K285" s="2">
        <f>_xll.GL("Cell","Balance",,,$C$4,,K$9,$E285,$C$8,,,,,,,,,,,,,$C$5)</f>
        <v>0</v>
      </c>
      <c r="L285" s="2">
        <f>_xll.GL("Cell","Balance",,,$C$4,,L$9,$E285,$C$8,,,,,,,,,,,,,$C$5)</f>
        <v>0</v>
      </c>
      <c r="M285" s="2">
        <f>_xll.GL("Cell","Balance",,,$C$4,,M$9,$E285,$C$8,,,,,,,,,,,,,$C$5)</f>
        <v>0</v>
      </c>
    </row>
    <row r="286" spans="1:13" hidden="1" x14ac:dyDescent="0.35">
      <c r="A286" t="s">
        <v>22</v>
      </c>
      <c r="B286" t="str">
        <f t="shared" si="5"/>
        <v>Hide</v>
      </c>
      <c r="E286" t="str">
        <f>"7406"</f>
        <v>7406</v>
      </c>
      <c r="F286" t="str">
        <f>_xll.GL("Cell","AccountName",,,,,$C$6,$E286,$C$8)</f>
        <v>Rounding Difference - South Africa-Corporate</v>
      </c>
      <c r="G286" s="2">
        <f>_xll.GL("Cell","Balance",,,$C$4,,G$9,$E286,$C$8,,,,,,,,,,,,,$C$5)</f>
        <v>0</v>
      </c>
      <c r="H286" s="2">
        <f>_xll.GL("Cell","Balance",,,$C$4,,H$9,$E286,$C$8,,,,,,,,,,,,,$C$5)</f>
        <v>0</v>
      </c>
      <c r="I286" s="2">
        <f>_xll.GL("Cell","Balance",,,$C$4,,I$9,$E286,$C$8,,,,,,,,,,,,,$C$5)</f>
        <v>0</v>
      </c>
      <c r="J286" s="2">
        <f>_xll.GL("Cell","Balance",,,$C$4,,J$9,$E286,$C$8,,,,,,,,,,,,,$C$5)</f>
        <v>0</v>
      </c>
      <c r="K286" s="2">
        <f>_xll.GL("Cell","Balance",,,$C$4,,K$9,$E286,$C$8,,,,,,,,,,,,,$C$5)</f>
        <v>0</v>
      </c>
      <c r="L286" s="2">
        <f>_xll.GL("Cell","Balance",,,$C$4,,L$9,$E286,$C$8,,,,,,,,,,,,,$C$5)</f>
        <v>0</v>
      </c>
      <c r="M286" s="2">
        <f>_xll.GL("Cell","Balance",,,$C$4,,M$9,$E286,$C$8,,,,,,,,,,,,,$C$5)</f>
        <v>0</v>
      </c>
    </row>
    <row r="287" spans="1:13" hidden="1" x14ac:dyDescent="0.35">
      <c r="A287" t="s">
        <v>22</v>
      </c>
      <c r="B287" t="str">
        <f t="shared" si="5"/>
        <v>Hide</v>
      </c>
      <c r="E287" t="str">
        <f>"7407"</f>
        <v>7407</v>
      </c>
      <c r="F287" t="str">
        <f>_xll.GL("Cell","AccountName",,,,,$C$6,$E287,$C$8)</f>
        <v>Rounding Difference - Singapore-Corporate</v>
      </c>
      <c r="G287" s="2">
        <f>_xll.GL("Cell","Balance",,,$C$4,,G$9,$E287,$C$8,,,,,,,,,,,,,$C$5)</f>
        <v>0</v>
      </c>
      <c r="H287" s="2">
        <f>_xll.GL("Cell","Balance",,,$C$4,,H$9,$E287,$C$8,,,,,,,,,,,,,$C$5)</f>
        <v>0</v>
      </c>
      <c r="I287" s="2">
        <f>_xll.GL("Cell","Balance",,,$C$4,,I$9,$E287,$C$8,,,,,,,,,,,,,$C$5)</f>
        <v>0</v>
      </c>
      <c r="J287" s="2">
        <f>_xll.GL("Cell","Balance",,,$C$4,,J$9,$E287,$C$8,,,,,,,,,,,,,$C$5)</f>
        <v>0</v>
      </c>
      <c r="K287" s="2">
        <f>_xll.GL("Cell","Balance",,,$C$4,,K$9,$E287,$C$8,,,,,,,,,,,,,$C$5)</f>
        <v>0</v>
      </c>
      <c r="L287" s="2">
        <f>_xll.GL("Cell","Balance",,,$C$4,,L$9,$E287,$C$8,,,,,,,,,,,,,$C$5)</f>
        <v>0</v>
      </c>
      <c r="M287" s="2">
        <f>_xll.GL("Cell","Balance",,,$C$4,,M$9,$E287,$C$8,,,,,,,,,,,,,$C$5)</f>
        <v>0</v>
      </c>
    </row>
    <row r="288" spans="1:13" hidden="1" x14ac:dyDescent="0.35">
      <c r="A288" t="s">
        <v>22</v>
      </c>
      <c r="B288" t="str">
        <f t="shared" si="5"/>
        <v>Hide</v>
      </c>
      <c r="E288" t="str">
        <f>"7410"</f>
        <v>7410</v>
      </c>
      <c r="F288" t="str">
        <f>_xll.GL("Cell","AccountName",,,,,$C$6,$E288,$C$8)</f>
        <v>MFG Rounding--Corporate</v>
      </c>
      <c r="G288" s="2">
        <f>_xll.GL("Cell","Balance",,,$C$4,,G$9,$E288,$C$8,,,,,,,,,,,,,$C$5)</f>
        <v>0</v>
      </c>
      <c r="H288" s="2">
        <f>_xll.GL("Cell","Balance",,,$C$4,,H$9,$E288,$C$8,,,,,,,,,,,,,$C$5)</f>
        <v>0</v>
      </c>
      <c r="I288" s="2">
        <f>_xll.GL("Cell","Balance",,,$C$4,,I$9,$E288,$C$8,,,,,,,,,,,,,$C$5)</f>
        <v>0</v>
      </c>
      <c r="J288" s="2">
        <f>_xll.GL("Cell","Balance",,,$C$4,,J$9,$E288,$C$8,,,,,,,,,,,,,$C$5)</f>
        <v>0</v>
      </c>
      <c r="K288" s="2">
        <f>_xll.GL("Cell","Balance",,,$C$4,,K$9,$E288,$C$8,,,,,,,,,,,,,$C$5)</f>
        <v>0</v>
      </c>
      <c r="L288" s="2">
        <f>_xll.GL("Cell","Balance",,,$C$4,,L$9,$E288,$C$8,,,,,,,,,,,,,$C$5)</f>
        <v>0</v>
      </c>
      <c r="M288" s="2">
        <f>_xll.GL("Cell","Balance",,,$C$4,,M$9,$E288,$C$8,,,,,,,,,,,,,$C$5)</f>
        <v>0</v>
      </c>
    </row>
    <row r="289" spans="1:13" hidden="1" x14ac:dyDescent="0.35">
      <c r="A289" t="s">
        <v>22</v>
      </c>
      <c r="B289" t="str">
        <f t="shared" si="5"/>
        <v>Hide</v>
      </c>
      <c r="E289" t="str">
        <f>"8010"</f>
        <v>8010</v>
      </c>
      <c r="F289" t="str">
        <f>_xll.GL("Cell","AccountName",,,,,$C$6,$E289,$C$8)</f>
        <v>Finance Charge Expense--Corporate</v>
      </c>
      <c r="G289" s="2">
        <f>_xll.GL("Cell","Balance",,,$C$4,,G$9,$E289,$C$8,,,,,,,,,,,,,$C$5)</f>
        <v>0</v>
      </c>
      <c r="H289" s="2">
        <f>_xll.GL("Cell","Balance",,,$C$4,,H$9,$E289,$C$8,,,,,,,,,,,,,$C$5)</f>
        <v>0</v>
      </c>
      <c r="I289" s="2">
        <f>_xll.GL("Cell","Balance",,,$C$4,,I$9,$E289,$C$8,,,,,,,,,,,,,$C$5)</f>
        <v>0</v>
      </c>
      <c r="J289" s="2">
        <f>_xll.GL("Cell","Balance",,,$C$4,,J$9,$E289,$C$8,,,,,,,,,,,,,$C$5)</f>
        <v>0</v>
      </c>
      <c r="K289" s="2">
        <f>_xll.GL("Cell","Balance",,,$C$4,,K$9,$E289,$C$8,,,,,,,,,,,,,$C$5)</f>
        <v>0</v>
      </c>
      <c r="L289" s="2">
        <f>_xll.GL("Cell","Balance",,,$C$4,,L$9,$E289,$C$8,,,,,,,,,,,,,$C$5)</f>
        <v>0</v>
      </c>
      <c r="M289" s="2">
        <f>_xll.GL("Cell","Balance",,,$C$4,,M$9,$E289,$C$8,,,,,,,,,,,,,$C$5)</f>
        <v>0</v>
      </c>
    </row>
    <row r="290" spans="1:13" hidden="1" x14ac:dyDescent="0.35">
      <c r="A290" t="s">
        <v>22</v>
      </c>
      <c r="B290" t="str">
        <f t="shared" si="5"/>
        <v>Hide</v>
      </c>
      <c r="E290" t="str">
        <f>"8020"</f>
        <v>8020</v>
      </c>
      <c r="F290" t="str">
        <f>_xll.GL("Cell","AccountName",,,,,$C$6,$E290,$C$8)</f>
        <v>Interest Expense--Corporate</v>
      </c>
      <c r="G290" s="2">
        <f>_xll.GL("Cell","Balance",,,$C$4,,G$9,$E290,$C$8,,,,,,,,,,,,,$C$5)</f>
        <v>0</v>
      </c>
      <c r="H290" s="2">
        <f>_xll.GL("Cell","Balance",,,$C$4,,H$9,$E290,$C$8,,,,,,,,,,,,,$C$5)</f>
        <v>0</v>
      </c>
      <c r="I290" s="2">
        <f>_xll.GL("Cell","Balance",,,$C$4,,I$9,$E290,$C$8,,,,,,,,,,,,,$C$5)</f>
        <v>0</v>
      </c>
      <c r="J290" s="2">
        <f>_xll.GL("Cell","Balance",,,$C$4,,J$9,$E290,$C$8,,,,,,,,,,,,,$C$5)</f>
        <v>0</v>
      </c>
      <c r="K290" s="2">
        <f>_xll.GL("Cell","Balance",,,$C$4,,K$9,$E290,$C$8,,,,,,,,,,,,,$C$5)</f>
        <v>0</v>
      </c>
      <c r="L290" s="2">
        <f>_xll.GL("Cell","Balance",,,$C$4,,L$9,$E290,$C$8,,,,,,,,,,,,,$C$5)</f>
        <v>0</v>
      </c>
      <c r="M290" s="2">
        <f>_xll.GL("Cell","Balance",,,$C$4,,M$9,$E290,$C$8,,,,,,,,,,,,,$C$5)</f>
        <v>0</v>
      </c>
    </row>
    <row r="291" spans="1:13" hidden="1" x14ac:dyDescent="0.35">
      <c r="A291" t="s">
        <v>22</v>
      </c>
      <c r="B291" t="str">
        <f t="shared" si="5"/>
        <v>Hide</v>
      </c>
      <c r="E291" t="str">
        <f>"8030"</f>
        <v>8030</v>
      </c>
      <c r="F291" t="str">
        <f>_xll.GL("Cell","AccountName",,,,,$C$6,$E291,$C$8)</f>
        <v>Gain or Loss on Sale of Assets--Corporate</v>
      </c>
      <c r="G291" s="2">
        <f>_xll.GL("Cell","Balance",,,$C$4,,G$9,$E291,$C$8,,,,,,,,,,,,,$C$5)</f>
        <v>0</v>
      </c>
      <c r="H291" s="2">
        <f>_xll.GL("Cell","Balance",,,$C$4,,H$9,$E291,$C$8,,,,,,,,,,,,,$C$5)</f>
        <v>0</v>
      </c>
      <c r="I291" s="2">
        <f>_xll.GL("Cell","Balance",,,$C$4,,I$9,$E291,$C$8,,,,,,,,,,,,,$C$5)</f>
        <v>0</v>
      </c>
      <c r="J291" s="2">
        <f>_xll.GL("Cell","Balance",,,$C$4,,J$9,$E291,$C$8,,,,,,,,,,,,,$C$5)</f>
        <v>0</v>
      </c>
      <c r="K291" s="2">
        <f>_xll.GL("Cell","Balance",,,$C$4,,K$9,$E291,$C$8,,,,,,,,,,,,,$C$5)</f>
        <v>0</v>
      </c>
      <c r="L291" s="2">
        <f>_xll.GL("Cell","Balance",,,$C$4,,L$9,$E291,$C$8,,,,,,,,,,,,,$C$5)</f>
        <v>0</v>
      </c>
      <c r="M291" s="2">
        <f>_xll.GL("Cell","Balance",,,$C$4,,M$9,$E291,$C$8,,,,,,,,,,,,,$C$5)</f>
        <v>0</v>
      </c>
    </row>
    <row r="292" spans="1:13" hidden="1" x14ac:dyDescent="0.35">
      <c r="A292" t="s">
        <v>22</v>
      </c>
      <c r="B292" t="str">
        <f t="shared" si="5"/>
        <v>Hide</v>
      </c>
      <c r="E292" t="str">
        <f>"8100"</f>
        <v>8100</v>
      </c>
      <c r="F292" t="str">
        <f>_xll.GL("Cell","AccountName",,,,,$C$6,$E292,$C$8)</f>
        <v>Federal Income Taxes--Corporate</v>
      </c>
      <c r="G292" s="2">
        <f>_xll.GL("Cell","Balance",,,$C$4,,G$9,$E292,$C$8,,,,,,,,,,,,,$C$5)</f>
        <v>0</v>
      </c>
      <c r="H292" s="2">
        <f>_xll.GL("Cell","Balance",,,$C$4,,H$9,$E292,$C$8,,,,,,,,,,,,,$C$5)</f>
        <v>0</v>
      </c>
      <c r="I292" s="2">
        <f>_xll.GL("Cell","Balance",,,$C$4,,I$9,$E292,$C$8,,,,,,,,,,,,,$C$5)</f>
        <v>0</v>
      </c>
      <c r="J292" s="2">
        <f>_xll.GL("Cell","Balance",,,$C$4,,J$9,$E292,$C$8,,,,,,,,,,,,,$C$5)</f>
        <v>0</v>
      </c>
      <c r="K292" s="2">
        <f>_xll.GL("Cell","Balance",,,$C$4,,K$9,$E292,$C$8,,,,,,,,,,,,,$C$5)</f>
        <v>0</v>
      </c>
      <c r="L292" s="2">
        <f>_xll.GL("Cell","Balance",,,$C$4,,L$9,$E292,$C$8,,,,,,,,,,,,,$C$5)</f>
        <v>0</v>
      </c>
      <c r="M292" s="2">
        <f>_xll.GL("Cell","Balance",,,$C$4,,M$9,$E292,$C$8,,,,,,,,,,,,,$C$5)</f>
        <v>0</v>
      </c>
    </row>
    <row r="293" spans="1:13" hidden="1" x14ac:dyDescent="0.35">
      <c r="A293" t="s">
        <v>22</v>
      </c>
      <c r="B293" t="str">
        <f t="shared" si="5"/>
        <v>Hide</v>
      </c>
      <c r="E293" t="str">
        <f>"8110"</f>
        <v>8110</v>
      </c>
      <c r="F293" t="str">
        <f>_xll.GL("Cell","AccountName",,,,,$C$6,$E293,$C$8)</f>
        <v>State Income Taxes--Corporate</v>
      </c>
      <c r="G293" s="2">
        <f>_xll.GL("Cell","Balance",,,$C$4,,G$9,$E293,$C$8,,,,,,,,,,,,,$C$5)</f>
        <v>0</v>
      </c>
      <c r="H293" s="2">
        <f>_xll.GL("Cell","Balance",,,$C$4,,H$9,$E293,$C$8,,,,,,,,,,,,,$C$5)</f>
        <v>0</v>
      </c>
      <c r="I293" s="2">
        <f>_xll.GL("Cell","Balance",,,$C$4,,I$9,$E293,$C$8,,,,,,,,,,,,,$C$5)</f>
        <v>0</v>
      </c>
      <c r="J293" s="2">
        <f>_xll.GL("Cell","Balance",,,$C$4,,J$9,$E293,$C$8,,,,,,,,,,,,,$C$5)</f>
        <v>0</v>
      </c>
      <c r="K293" s="2">
        <f>_xll.GL("Cell","Balance",,,$C$4,,K$9,$E293,$C$8,,,,,,,,,,,,,$C$5)</f>
        <v>0</v>
      </c>
      <c r="L293" s="2">
        <f>_xll.GL("Cell","Balance",,,$C$4,,L$9,$E293,$C$8,,,,,,,,,,,,,$C$5)</f>
        <v>0</v>
      </c>
      <c r="M293" s="2">
        <f>_xll.GL("Cell","Balance",,,$C$4,,M$9,$E293,$C$8,,,,,,,,,,,,,$C$5)</f>
        <v>0</v>
      </c>
    </row>
    <row r="294" spans="1:13" hidden="1" x14ac:dyDescent="0.35">
      <c r="A294" t="s">
        <v>22</v>
      </c>
      <c r="B294" t="str">
        <f t="shared" si="5"/>
        <v>Hide</v>
      </c>
      <c r="E294" t="str">
        <f>"8200"</f>
        <v>8200</v>
      </c>
      <c r="F294" t="str">
        <f>_xll.GL("Cell","AccountName",,,,,$C$6,$E294,$C$8)</f>
        <v>Realized Loss on MC Transactions--Corporate</v>
      </c>
      <c r="G294" s="2">
        <f>_xll.GL("Cell","Balance",,,$C$4,,G$9,$E294,$C$8,,,,,,,,,,,,,$C$5)</f>
        <v>0</v>
      </c>
      <c r="H294" s="2">
        <f>_xll.GL("Cell","Balance",,,$C$4,,H$9,$E294,$C$8,,,,,,,,,,,,,$C$5)</f>
        <v>0</v>
      </c>
      <c r="I294" s="2">
        <f>_xll.GL("Cell","Balance",,,$C$4,,I$9,$E294,$C$8,,,,,,,,,,,,,$C$5)</f>
        <v>0</v>
      </c>
      <c r="J294" s="2">
        <f>_xll.GL("Cell","Balance",,,$C$4,,J$9,$E294,$C$8,,,,,,,,,,,,,$C$5)</f>
        <v>0</v>
      </c>
      <c r="K294" s="2">
        <f>_xll.GL("Cell","Balance",,,$C$4,,K$9,$E294,$C$8,,,,,,,,,,,,,$C$5)</f>
        <v>0</v>
      </c>
      <c r="L294" s="2">
        <f>_xll.GL("Cell","Balance",,,$C$4,,L$9,$E294,$C$8,,,,,,,,,,,,,$C$5)</f>
        <v>0</v>
      </c>
      <c r="M294" s="2">
        <f>_xll.GL("Cell","Balance",,,$C$4,,M$9,$E294,$C$8,,,,,,,,,,,,,$C$5)</f>
        <v>0</v>
      </c>
    </row>
    <row r="295" spans="1:13" hidden="1" x14ac:dyDescent="0.35">
      <c r="A295" t="s">
        <v>22</v>
      </c>
      <c r="B295" t="str">
        <f t="shared" si="5"/>
        <v>Hide</v>
      </c>
      <c r="E295" t="str">
        <f>"8201"</f>
        <v>8201</v>
      </c>
      <c r="F295" t="str">
        <f>_xll.GL("Cell","AccountName",,,,,$C$6,$E295,$C$8)</f>
        <v>Realized Loss on MC Transactions - Z - C$ - SELL</v>
      </c>
      <c r="G295" s="2">
        <f>_xll.GL("Cell","Balance",,,$C$4,,G$9,$E295,$C$8,,,,,,,,,,,,,$C$5)</f>
        <v>0</v>
      </c>
      <c r="H295" s="2">
        <f>_xll.GL("Cell","Balance",,,$C$4,,H$9,$E295,$C$8,,,,,,,,,,,,,$C$5)</f>
        <v>0</v>
      </c>
      <c r="I295" s="2">
        <f>_xll.GL("Cell","Balance",,,$C$4,,I$9,$E295,$C$8,,,,,,,,,,,,,$C$5)</f>
        <v>0</v>
      </c>
      <c r="J295" s="2">
        <f>_xll.GL("Cell","Balance",,,$C$4,,J$9,$E295,$C$8,,,,,,,,,,,,,$C$5)</f>
        <v>0</v>
      </c>
      <c r="K295" s="2">
        <f>_xll.GL("Cell","Balance",,,$C$4,,K$9,$E295,$C$8,,,,,,,,,,,,,$C$5)</f>
        <v>0</v>
      </c>
      <c r="L295" s="2">
        <f>_xll.GL("Cell","Balance",,,$C$4,,L$9,$E295,$C$8,,,,,,,,,,,,,$C$5)</f>
        <v>0</v>
      </c>
      <c r="M295" s="2">
        <f>_xll.GL("Cell","Balance",,,$C$4,,M$9,$E295,$C$8,,,,,,,,,,,,,$C$5)</f>
        <v>0</v>
      </c>
    </row>
    <row r="296" spans="1:13" hidden="1" x14ac:dyDescent="0.35">
      <c r="A296" t="s">
        <v>22</v>
      </c>
      <c r="B296" t="str">
        <f t="shared" si="5"/>
        <v>Hide</v>
      </c>
      <c r="E296" t="str">
        <f>"8202"</f>
        <v>8202</v>
      </c>
      <c r="F296" t="str">
        <f>_xll.GL("Cell","AccountName",,,,,$C$6,$E296,$C$8)</f>
        <v>Realized Loss on MC Transactions - Z - C$ - BUY</v>
      </c>
      <c r="G296" s="2">
        <f>_xll.GL("Cell","Balance",,,$C$4,,G$9,$E296,$C$8,,,,,,,,,,,,,$C$5)</f>
        <v>0</v>
      </c>
      <c r="H296" s="2">
        <f>_xll.GL("Cell","Balance",,,$C$4,,H$9,$E296,$C$8,,,,,,,,,,,,,$C$5)</f>
        <v>0</v>
      </c>
      <c r="I296" s="2">
        <f>_xll.GL("Cell","Balance",,,$C$4,,I$9,$E296,$C$8,,,,,,,,,,,,,$C$5)</f>
        <v>0</v>
      </c>
      <c r="J296" s="2">
        <f>_xll.GL("Cell","Balance",,,$C$4,,J$9,$E296,$C$8,,,,,,,,,,,,,$C$5)</f>
        <v>0</v>
      </c>
      <c r="K296" s="2">
        <f>_xll.GL("Cell","Balance",,,$C$4,,K$9,$E296,$C$8,,,,,,,,,,,,,$C$5)</f>
        <v>0</v>
      </c>
      <c r="L296" s="2">
        <f>_xll.GL("Cell","Balance",,,$C$4,,L$9,$E296,$C$8,,,,,,,,,,,,,$C$5)</f>
        <v>0</v>
      </c>
      <c r="M296" s="2">
        <f>_xll.GL("Cell","Balance",,,$C$4,,M$9,$E296,$C$8,,,,,,,,,,,,,$C$5)</f>
        <v>0</v>
      </c>
    </row>
    <row r="297" spans="1:13" hidden="1" x14ac:dyDescent="0.35">
      <c r="A297" t="s">
        <v>22</v>
      </c>
      <c r="B297" t="str">
        <f t="shared" si="5"/>
        <v>Hide</v>
      </c>
      <c r="E297" t="str">
        <f>"8203"</f>
        <v>8203</v>
      </c>
      <c r="F297" t="str">
        <f>_xll.GL("Cell","AccountName",,,,,$C$6,$E297,$C$8)</f>
        <v>Realized Loss on MC Transactions - Z - C$ - AVG</v>
      </c>
      <c r="G297" s="2">
        <f>_xll.GL("Cell","Balance",,,$C$4,,G$9,$E297,$C$8,,,,,,,,,,,,,$C$5)</f>
        <v>0</v>
      </c>
      <c r="H297" s="2">
        <f>_xll.GL("Cell","Balance",,,$C$4,,H$9,$E297,$C$8,,,,,,,,,,,,,$C$5)</f>
        <v>0</v>
      </c>
      <c r="I297" s="2">
        <f>_xll.GL("Cell","Balance",,,$C$4,,I$9,$E297,$C$8,,,,,,,,,,,,,$C$5)</f>
        <v>0</v>
      </c>
      <c r="J297" s="2">
        <f>_xll.GL("Cell","Balance",,,$C$4,,J$9,$E297,$C$8,,,,,,,,,,,,,$C$5)</f>
        <v>0</v>
      </c>
      <c r="K297" s="2">
        <f>_xll.GL("Cell","Balance",,,$C$4,,K$9,$E297,$C$8,,,,,,,,,,,,,$C$5)</f>
        <v>0</v>
      </c>
      <c r="L297" s="2">
        <f>_xll.GL("Cell","Balance",,,$C$4,,L$9,$E297,$C$8,,,,,,,,,,,,,$C$5)</f>
        <v>0</v>
      </c>
      <c r="M297" s="2">
        <f>_xll.GL("Cell","Balance",,,$C$4,,M$9,$E297,$C$8,,,,,,,,,,,,,$C$5)</f>
        <v>0</v>
      </c>
    </row>
    <row r="298" spans="1:13" hidden="1" x14ac:dyDescent="0.35">
      <c r="A298" t="s">
        <v>22</v>
      </c>
      <c r="B298" t="str">
        <f t="shared" si="5"/>
        <v>Hide</v>
      </c>
      <c r="E298" t="str">
        <f>"8300"</f>
        <v>8300</v>
      </c>
      <c r="F298" t="str">
        <f>_xll.GL("Cell","AccountName",,,,,$C$6,$E298,$C$8)</f>
        <v>Unrealized Loss on MC Transactions--Corporate</v>
      </c>
      <c r="G298" s="2">
        <f>_xll.GL("Cell","Balance",,,$C$4,,G$9,$E298,$C$8,,,,,,,,,,,,,$C$5)</f>
        <v>0</v>
      </c>
      <c r="H298" s="2">
        <f>_xll.GL("Cell","Balance",,,$C$4,,H$9,$E298,$C$8,,,,,,,,,,,,,$C$5)</f>
        <v>0</v>
      </c>
      <c r="I298" s="2">
        <f>_xll.GL("Cell","Balance",,,$C$4,,I$9,$E298,$C$8,,,,,,,,,,,,,$C$5)</f>
        <v>0</v>
      </c>
      <c r="J298" s="2">
        <f>_xll.GL("Cell","Balance",,,$C$4,,J$9,$E298,$C$8,,,,,,,,,,,,,$C$5)</f>
        <v>0</v>
      </c>
      <c r="K298" s="2">
        <f>_xll.GL("Cell","Balance",,,$C$4,,K$9,$E298,$C$8,,,,,,,,,,,,,$C$5)</f>
        <v>0</v>
      </c>
      <c r="L298" s="2">
        <f>_xll.GL("Cell","Balance",,,$C$4,,L$9,$E298,$C$8,,,,,,,,,,,,,$C$5)</f>
        <v>0</v>
      </c>
      <c r="M298" s="2">
        <f>_xll.GL("Cell","Balance",,,$C$4,,M$9,$E298,$C$8,,,,,,,,,,,,,$C$5)</f>
        <v>0</v>
      </c>
    </row>
    <row r="299" spans="1:13" hidden="1" x14ac:dyDescent="0.35">
      <c r="A299" t="s">
        <v>22</v>
      </c>
      <c r="B299" t="str">
        <f t="shared" si="5"/>
        <v>Hide</v>
      </c>
      <c r="E299" t="str">
        <f>"8301"</f>
        <v>8301</v>
      </c>
      <c r="F299" t="str">
        <f>_xll.GL("Cell","AccountName",,,,,$C$6,$E299,$C$8)</f>
        <v>Unrealized Loss on MC Transactions - Canada-Corpor</v>
      </c>
      <c r="G299" s="2">
        <f>_xll.GL("Cell","Balance",,,$C$4,,G$9,$E299,$C$8,,,,,,,,,,,,,$C$5)</f>
        <v>0</v>
      </c>
      <c r="H299" s="2">
        <f>_xll.GL("Cell","Balance",,,$C$4,,H$9,$E299,$C$8,,,,,,,,,,,,,$C$5)</f>
        <v>0</v>
      </c>
      <c r="I299" s="2">
        <f>_xll.GL("Cell","Balance",,,$C$4,,I$9,$E299,$C$8,,,,,,,,,,,,,$C$5)</f>
        <v>0</v>
      </c>
      <c r="J299" s="2">
        <f>_xll.GL("Cell","Balance",,,$C$4,,J$9,$E299,$C$8,,,,,,,,,,,,,$C$5)</f>
        <v>0</v>
      </c>
      <c r="K299" s="2">
        <f>_xll.GL("Cell","Balance",,,$C$4,,K$9,$E299,$C$8,,,,,,,,,,,,,$C$5)</f>
        <v>0</v>
      </c>
      <c r="L299" s="2">
        <f>_xll.GL("Cell","Balance",,,$C$4,,L$9,$E299,$C$8,,,,,,,,,,,,,$C$5)</f>
        <v>0</v>
      </c>
      <c r="M299" s="2">
        <f>_xll.GL("Cell","Balance",,,$C$4,,M$9,$E299,$C$8,,,,,,,,,,,,,$C$5)</f>
        <v>0</v>
      </c>
    </row>
    <row r="300" spans="1:13" hidden="1" x14ac:dyDescent="0.35">
      <c r="A300" t="s">
        <v>22</v>
      </c>
      <c r="B300" t="str">
        <f t="shared" si="5"/>
        <v>Hide</v>
      </c>
      <c r="E300" t="str">
        <f>"8302"</f>
        <v>8302</v>
      </c>
      <c r="F300" t="str">
        <f>_xll.GL("Cell","AccountName",,,,,$C$6,$E300,$C$8)</f>
        <v>Unrealized Loss on MC Transactions - Australia-Cor</v>
      </c>
      <c r="G300" s="2">
        <f>_xll.GL("Cell","Balance",,,$C$4,,G$9,$E300,$C$8,,,,,,,,,,,,,$C$5)</f>
        <v>0</v>
      </c>
      <c r="H300" s="2">
        <f>_xll.GL("Cell","Balance",,,$C$4,,H$9,$E300,$C$8,,,,,,,,,,,,,$C$5)</f>
        <v>0</v>
      </c>
      <c r="I300" s="2">
        <f>_xll.GL("Cell","Balance",,,$C$4,,I$9,$E300,$C$8,,,,,,,,,,,,,$C$5)</f>
        <v>0</v>
      </c>
      <c r="J300" s="2">
        <f>_xll.GL("Cell","Balance",,,$C$4,,J$9,$E300,$C$8,,,,,,,,,,,,,$C$5)</f>
        <v>0</v>
      </c>
      <c r="K300" s="2">
        <f>_xll.GL("Cell","Balance",,,$C$4,,K$9,$E300,$C$8,,,,,,,,,,,,,$C$5)</f>
        <v>0</v>
      </c>
      <c r="L300" s="2">
        <f>_xll.GL("Cell","Balance",,,$C$4,,L$9,$E300,$C$8,,,,,,,,,,,,,$C$5)</f>
        <v>0</v>
      </c>
      <c r="M300" s="2">
        <f>_xll.GL("Cell","Balance",,,$C$4,,M$9,$E300,$C$8,,,,,,,,,,,,,$C$5)</f>
        <v>0</v>
      </c>
    </row>
    <row r="301" spans="1:13" hidden="1" x14ac:dyDescent="0.35">
      <c r="A301" t="s">
        <v>22</v>
      </c>
      <c r="B301" t="str">
        <f t="shared" si="5"/>
        <v>Hide</v>
      </c>
      <c r="E301" t="str">
        <f>"8303"</f>
        <v>8303</v>
      </c>
      <c r="F301" t="str">
        <f>_xll.GL("Cell","AccountName",,,,,$C$6,$E301,$C$8)</f>
        <v>Unrealized Loss on MC Transactions - New Zealand-C</v>
      </c>
      <c r="G301" s="2">
        <f>_xll.GL("Cell","Balance",,,$C$4,,G$9,$E301,$C$8,,,,,,,,,,,,,$C$5)</f>
        <v>0</v>
      </c>
      <c r="H301" s="2">
        <f>_xll.GL("Cell","Balance",,,$C$4,,H$9,$E301,$C$8,,,,,,,,,,,,,$C$5)</f>
        <v>0</v>
      </c>
      <c r="I301" s="2">
        <f>_xll.GL("Cell","Balance",,,$C$4,,I$9,$E301,$C$8,,,,,,,,,,,,,$C$5)</f>
        <v>0</v>
      </c>
      <c r="J301" s="2">
        <f>_xll.GL("Cell","Balance",,,$C$4,,J$9,$E301,$C$8,,,,,,,,,,,,,$C$5)</f>
        <v>0</v>
      </c>
      <c r="K301" s="2">
        <f>_xll.GL("Cell","Balance",,,$C$4,,K$9,$E301,$C$8,,,,,,,,,,,,,$C$5)</f>
        <v>0</v>
      </c>
      <c r="L301" s="2">
        <f>_xll.GL("Cell","Balance",,,$C$4,,L$9,$E301,$C$8,,,,,,,,,,,,,$C$5)</f>
        <v>0</v>
      </c>
      <c r="M301" s="2">
        <f>_xll.GL("Cell","Balance",,,$C$4,,M$9,$E301,$C$8,,,,,,,,,,,,,$C$5)</f>
        <v>0</v>
      </c>
    </row>
    <row r="302" spans="1:13" hidden="1" x14ac:dyDescent="0.35">
      <c r="A302" t="s">
        <v>22</v>
      </c>
      <c r="B302" t="str">
        <f t="shared" si="5"/>
        <v>Hide</v>
      </c>
      <c r="E302" t="str">
        <f>"8304"</f>
        <v>8304</v>
      </c>
      <c r="F302" t="str">
        <f>_xll.GL("Cell","AccountName",,,,,$C$6,$E302,$C$8)</f>
        <v>Unrealized Loss on MC Transactions - Germany-Corpo</v>
      </c>
      <c r="G302" s="2">
        <f>_xll.GL("Cell","Balance",,,$C$4,,G$9,$E302,$C$8,,,,,,,,,,,,,$C$5)</f>
        <v>0</v>
      </c>
      <c r="H302" s="2">
        <f>_xll.GL("Cell","Balance",,,$C$4,,H$9,$E302,$C$8,,,,,,,,,,,,,$C$5)</f>
        <v>0</v>
      </c>
      <c r="I302" s="2">
        <f>_xll.GL("Cell","Balance",,,$C$4,,I$9,$E302,$C$8,,,,,,,,,,,,,$C$5)</f>
        <v>0</v>
      </c>
      <c r="J302" s="2">
        <f>_xll.GL("Cell","Balance",,,$C$4,,J$9,$E302,$C$8,,,,,,,,,,,,,$C$5)</f>
        <v>0</v>
      </c>
      <c r="K302" s="2">
        <f>_xll.GL("Cell","Balance",,,$C$4,,K$9,$E302,$C$8,,,,,,,,,,,,,$C$5)</f>
        <v>0</v>
      </c>
      <c r="L302" s="2">
        <f>_xll.GL("Cell","Balance",,,$C$4,,L$9,$E302,$C$8,,,,,,,,,,,,,$C$5)</f>
        <v>0</v>
      </c>
      <c r="M302" s="2">
        <f>_xll.GL("Cell","Balance",,,$C$4,,M$9,$E302,$C$8,,,,,,,,,,,,,$C$5)</f>
        <v>0</v>
      </c>
    </row>
    <row r="303" spans="1:13" hidden="1" x14ac:dyDescent="0.35">
      <c r="A303" t="s">
        <v>22</v>
      </c>
      <c r="B303" t="str">
        <f t="shared" si="5"/>
        <v>Hide</v>
      </c>
      <c r="E303" t="str">
        <f>"8305"</f>
        <v>8305</v>
      </c>
      <c r="F303" t="str">
        <f>_xll.GL("Cell","AccountName",,,,,$C$6,$E303,$C$8)</f>
        <v>Unrealized Loss on MC Transactions - United Kingdo</v>
      </c>
      <c r="G303" s="2">
        <f>_xll.GL("Cell","Balance",,,$C$4,,G$9,$E303,$C$8,,,,,,,,,,,,,$C$5)</f>
        <v>0</v>
      </c>
      <c r="H303" s="2">
        <f>_xll.GL("Cell","Balance",,,$C$4,,H$9,$E303,$C$8,,,,,,,,,,,,,$C$5)</f>
        <v>0</v>
      </c>
      <c r="I303" s="2">
        <f>_xll.GL("Cell","Balance",,,$C$4,,I$9,$E303,$C$8,,,,,,,,,,,,,$C$5)</f>
        <v>0</v>
      </c>
      <c r="J303" s="2">
        <f>_xll.GL("Cell","Balance",,,$C$4,,J$9,$E303,$C$8,,,,,,,,,,,,,$C$5)</f>
        <v>0</v>
      </c>
      <c r="K303" s="2">
        <f>_xll.GL("Cell","Balance",,,$C$4,,K$9,$E303,$C$8,,,,,,,,,,,,,$C$5)</f>
        <v>0</v>
      </c>
      <c r="L303" s="2">
        <f>_xll.GL("Cell","Balance",,,$C$4,,L$9,$E303,$C$8,,,,,,,,,,,,,$C$5)</f>
        <v>0</v>
      </c>
      <c r="M303" s="2">
        <f>_xll.GL("Cell","Balance",,,$C$4,,M$9,$E303,$C$8,,,,,,,,,,,,,$C$5)</f>
        <v>0</v>
      </c>
    </row>
    <row r="304" spans="1:13" hidden="1" x14ac:dyDescent="0.35">
      <c r="A304" t="s">
        <v>22</v>
      </c>
      <c r="B304" t="str">
        <f t="shared" si="5"/>
        <v>Hide</v>
      </c>
      <c r="E304" t="str">
        <f>"8306"</f>
        <v>8306</v>
      </c>
      <c r="F304" t="str">
        <f>_xll.GL("Cell","AccountName",,,,,$C$6,$E304,$C$8)</f>
        <v>Unrealized Loss on MC Transactions - South Africa-</v>
      </c>
      <c r="G304" s="2">
        <f>_xll.GL("Cell","Balance",,,$C$4,,G$9,$E304,$C$8,,,,,,,,,,,,,$C$5)</f>
        <v>0</v>
      </c>
      <c r="H304" s="2">
        <f>_xll.GL("Cell","Balance",,,$C$4,,H$9,$E304,$C$8,,,,,,,,,,,,,$C$5)</f>
        <v>0</v>
      </c>
      <c r="I304" s="2">
        <f>_xll.GL("Cell","Balance",,,$C$4,,I$9,$E304,$C$8,,,,,,,,,,,,,$C$5)</f>
        <v>0</v>
      </c>
      <c r="J304" s="2">
        <f>_xll.GL("Cell","Balance",,,$C$4,,J$9,$E304,$C$8,,,,,,,,,,,,,$C$5)</f>
        <v>0</v>
      </c>
      <c r="K304" s="2">
        <f>_xll.GL("Cell","Balance",,,$C$4,,K$9,$E304,$C$8,,,,,,,,,,,,,$C$5)</f>
        <v>0</v>
      </c>
      <c r="L304" s="2">
        <f>_xll.GL("Cell","Balance",,,$C$4,,L$9,$E304,$C$8,,,,,,,,,,,,,$C$5)</f>
        <v>0</v>
      </c>
      <c r="M304" s="2">
        <f>_xll.GL("Cell","Balance",,,$C$4,,M$9,$E304,$C$8,,,,,,,,,,,,,$C$5)</f>
        <v>0</v>
      </c>
    </row>
    <row r="305" spans="1:13" hidden="1" x14ac:dyDescent="0.35">
      <c r="A305" t="s">
        <v>22</v>
      </c>
      <c r="B305" t="str">
        <f t="shared" si="5"/>
        <v>Hide</v>
      </c>
      <c r="E305" t="str">
        <f>"8307"</f>
        <v>8307</v>
      </c>
      <c r="F305" t="str">
        <f>_xll.GL("Cell","AccountName",,,,,$C$6,$E305,$C$8)</f>
        <v>Unrealized Loss on MC Transactions - Singapore-Cor</v>
      </c>
      <c r="G305" s="2">
        <f>_xll.GL("Cell","Balance",,,$C$4,,G$9,$E305,$C$8,,,,,,,,,,,,,$C$5)</f>
        <v>0</v>
      </c>
      <c r="H305" s="2">
        <f>_xll.GL("Cell","Balance",,,$C$4,,H$9,$E305,$C$8,,,,,,,,,,,,,$C$5)</f>
        <v>0</v>
      </c>
      <c r="I305" s="2">
        <f>_xll.GL("Cell","Balance",,,$C$4,,I$9,$E305,$C$8,,,,,,,,,,,,,$C$5)</f>
        <v>0</v>
      </c>
      <c r="J305" s="2">
        <f>_xll.GL("Cell","Balance",,,$C$4,,J$9,$E305,$C$8,,,,,,,,,,,,,$C$5)</f>
        <v>0</v>
      </c>
      <c r="K305" s="2">
        <f>_xll.GL("Cell","Balance",,,$C$4,,K$9,$E305,$C$8,,,,,,,,,,,,,$C$5)</f>
        <v>0</v>
      </c>
      <c r="L305" s="2">
        <f>_xll.GL("Cell","Balance",,,$C$4,,L$9,$E305,$C$8,,,,,,,,,,,,,$C$5)</f>
        <v>0</v>
      </c>
      <c r="M305" s="2">
        <f>_xll.GL("Cell","Balance",,,$C$4,,M$9,$E305,$C$8,,,,,,,,,,,,,$C$5)</f>
        <v>0</v>
      </c>
    </row>
    <row r="306" spans="1:13" hidden="1" x14ac:dyDescent="0.35">
      <c r="A306" t="s">
        <v>22</v>
      </c>
      <c r="B306" t="str">
        <f t="shared" si="5"/>
        <v>Hide</v>
      </c>
      <c r="E306" t="str">
        <f>"8410"</f>
        <v>8410</v>
      </c>
      <c r="F306" t="str">
        <f>_xll.GL("Cell","AccountName",,,,,$C$6,$E306,$C$8)</f>
        <v>Billings in Excess of Earnings--Corporate</v>
      </c>
      <c r="G306" s="2">
        <f>_xll.GL("Cell","Balance",,,$C$4,,G$9,$E306,$C$8,,,,,,,,,,,,,$C$5)</f>
        <v>0</v>
      </c>
      <c r="H306" s="2">
        <f>_xll.GL("Cell","Balance",,,$C$4,,H$9,$E306,$C$8,,,,,,,,,,,,,$C$5)</f>
        <v>0</v>
      </c>
      <c r="I306" s="2">
        <f>_xll.GL("Cell","Balance",,,$C$4,,I$9,$E306,$C$8,,,,,,,,,,,,,$C$5)</f>
        <v>0</v>
      </c>
      <c r="J306" s="2">
        <f>_xll.GL("Cell","Balance",,,$C$4,,J$9,$E306,$C$8,,,,,,,,,,,,,$C$5)</f>
        <v>0</v>
      </c>
      <c r="K306" s="2">
        <f>_xll.GL("Cell","Balance",,,$C$4,,K$9,$E306,$C$8,,,,,,,,,,,,,$C$5)</f>
        <v>0</v>
      </c>
      <c r="L306" s="2">
        <f>_xll.GL("Cell","Balance",,,$C$4,,L$9,$E306,$C$8,,,,,,,,,,,,,$C$5)</f>
        <v>0</v>
      </c>
      <c r="M306" s="2">
        <f>_xll.GL("Cell","Balance",,,$C$4,,M$9,$E306,$C$8,,,,,,,,,,,,,$C$5)</f>
        <v>0</v>
      </c>
    </row>
    <row r="307" spans="1:13" hidden="1" x14ac:dyDescent="0.35">
      <c r="A307" t="s">
        <v>22</v>
      </c>
      <c r="B307" t="str">
        <f t="shared" si="5"/>
        <v>Hide</v>
      </c>
      <c r="E307" t="str">
        <f>"8510"</f>
        <v>8510</v>
      </c>
      <c r="F307" t="str">
        <f>_xll.GL("Cell","AccountName",,,,,$C$6,$E307,$C$8)</f>
        <v>Earnings in Excess of Billings--Corporate</v>
      </c>
      <c r="G307" s="2">
        <f>_xll.GL("Cell","Balance",,,$C$4,,G$9,$E307,$C$8,,,,,,,,,,,,,$C$5)</f>
        <v>0</v>
      </c>
      <c r="H307" s="2">
        <f>_xll.GL("Cell","Balance",,,$C$4,,H$9,$E307,$C$8,,,,,,,,,,,,,$C$5)</f>
        <v>0</v>
      </c>
      <c r="I307" s="2">
        <f>_xll.GL("Cell","Balance",,,$C$4,,I$9,$E307,$C$8,,,,,,,,,,,,,$C$5)</f>
        <v>0</v>
      </c>
      <c r="J307" s="2">
        <f>_xll.GL("Cell","Balance",,,$C$4,,J$9,$E307,$C$8,,,,,,,,,,,,,$C$5)</f>
        <v>0</v>
      </c>
      <c r="K307" s="2">
        <f>_xll.GL("Cell","Balance",,,$C$4,,K$9,$E307,$C$8,,,,,,,,,,,,,$C$5)</f>
        <v>0</v>
      </c>
      <c r="L307" s="2">
        <f>_xll.GL("Cell","Balance",,,$C$4,,L$9,$E307,$C$8,,,,,,,,,,,,,$C$5)</f>
        <v>0</v>
      </c>
      <c r="M307" s="2">
        <f>_xll.GL("Cell","Balance",,,$C$4,,M$9,$E307,$C$8,,,,,,,,,,,,,$C$5)</f>
        <v>0</v>
      </c>
    </row>
    <row r="308" spans="1:13" hidden="1" x14ac:dyDescent="0.35">
      <c r="A308" t="s">
        <v>22</v>
      </c>
      <c r="B308" t="str">
        <f t="shared" si="5"/>
        <v>Hide</v>
      </c>
      <c r="E308" t="str">
        <f>"8610"</f>
        <v>8610</v>
      </c>
      <c r="F308" t="str">
        <f>_xll.GL("Cell","AccountName",,,,,$C$6,$E308,$C$8)</f>
        <v>Project Deferred Revenue--Corporate</v>
      </c>
      <c r="G308" s="2">
        <f>_xll.GL("Cell","Balance",,,$C$4,,G$9,$E308,$C$8,,,,,,,,,,,,,$C$5)</f>
        <v>0</v>
      </c>
      <c r="H308" s="2">
        <f>_xll.GL("Cell","Balance",,,$C$4,,H$9,$E308,$C$8,,,,,,,,,,,,,$C$5)</f>
        <v>0</v>
      </c>
      <c r="I308" s="2">
        <f>_xll.GL("Cell","Balance",,,$C$4,,I$9,$E308,$C$8,,,,,,,,,,,,,$C$5)</f>
        <v>0</v>
      </c>
      <c r="J308" s="2">
        <f>_xll.GL("Cell","Balance",,,$C$4,,J$9,$E308,$C$8,,,,,,,,,,,,,$C$5)</f>
        <v>0</v>
      </c>
      <c r="K308" s="2">
        <f>_xll.GL("Cell","Balance",,,$C$4,,K$9,$E308,$C$8,,,,,,,,,,,,,$C$5)</f>
        <v>0</v>
      </c>
      <c r="L308" s="2">
        <f>_xll.GL("Cell","Balance",,,$C$4,,L$9,$E308,$C$8,,,,,,,,,,,,,$C$5)</f>
        <v>0</v>
      </c>
      <c r="M308" s="2">
        <f>_xll.GL("Cell","Balance",,,$C$4,,M$9,$E308,$C$8,,,,,,,,,,,,,$C$5)</f>
        <v>0</v>
      </c>
    </row>
    <row r="309" spans="1:13" hidden="1" x14ac:dyDescent="0.35">
      <c r="A309" t="s">
        <v>22</v>
      </c>
      <c r="B309" t="str">
        <f t="shared" si="5"/>
        <v>Hide</v>
      </c>
      <c r="E309" t="str">
        <f>"8710"</f>
        <v>8710</v>
      </c>
      <c r="F309" t="str">
        <f>_xll.GL("Cell","AccountName",,,,,$C$6,$E309,$C$8)</f>
        <v>Retentions Account Receivable--Corporate</v>
      </c>
      <c r="G309" s="2">
        <f>_xll.GL("Cell","Balance",,,$C$4,,G$9,$E309,$C$8,,,,,,,,,,,,,$C$5)</f>
        <v>0</v>
      </c>
      <c r="H309" s="2">
        <f>_xll.GL("Cell","Balance",,,$C$4,,H$9,$E309,$C$8,,,,,,,,,,,,,$C$5)</f>
        <v>0</v>
      </c>
      <c r="I309" s="2">
        <f>_xll.GL("Cell","Balance",,,$C$4,,I$9,$E309,$C$8,,,,,,,,,,,,,$C$5)</f>
        <v>0</v>
      </c>
      <c r="J309" s="2">
        <f>_xll.GL("Cell","Balance",,,$C$4,,J$9,$E309,$C$8,,,,,,,,,,,,,$C$5)</f>
        <v>0</v>
      </c>
      <c r="K309" s="2">
        <f>_xll.GL("Cell","Balance",,,$C$4,,K$9,$E309,$C$8,,,,,,,,,,,,,$C$5)</f>
        <v>0</v>
      </c>
      <c r="L309" s="2">
        <f>_xll.GL("Cell","Balance",,,$C$4,,L$9,$E309,$C$8,,,,,,,,,,,,,$C$5)</f>
        <v>0</v>
      </c>
      <c r="M309" s="2">
        <f>_xll.GL("Cell","Balance",,,$C$4,,M$9,$E309,$C$8,,,,,,,,,,,,,$C$5)</f>
        <v>0</v>
      </c>
    </row>
    <row r="310" spans="1:13" x14ac:dyDescent="0.35">
      <c r="A310" t="s">
        <v>22</v>
      </c>
      <c r="B310" t="str">
        <f t="shared" si="5"/>
        <v>Show</v>
      </c>
      <c r="E310" t="str">
        <f>"9010"</f>
        <v>9010</v>
      </c>
      <c r="F310" t="str">
        <f>_xll.GL("Cell","AccountName",,,,,$C$6,$E310,$C$8)</f>
        <v>Square Footage-Administration-Corporate</v>
      </c>
      <c r="G310" s="2">
        <f>_xll.GL("Cell","Balance",,,$C$4,,G$9,$E310,$C$8,,,,,,,,,,,,,$C$5)</f>
        <v>0</v>
      </c>
      <c r="H310" s="2">
        <f>_xll.GL("Cell","Balance",,,$C$4,,H$9,$E310,$C$8,,,,,,,,,,,,,$C$5)</f>
        <v>200000</v>
      </c>
      <c r="I310" s="2">
        <f>_xll.GL("Cell","Balance",,,$C$4,,I$9,$E310,$C$8,,,,,,,,,,,,,$C$5)</f>
        <v>200000</v>
      </c>
      <c r="J310" s="2">
        <f>_xll.GL("Cell","Balance",,,$C$4,,J$9,$E310,$C$8,,,,,,,,,,,,,$C$5)</f>
        <v>1400000</v>
      </c>
      <c r="K310" s="2">
        <f>_xll.GL("Cell","Balance",,,$C$4,,K$9,$E310,$C$8,,,,,,,,,,,,,$C$5)</f>
        <v>800000</v>
      </c>
      <c r="L310" s="2">
        <f>_xll.GL("Cell","Balance",,,$C$4,,L$9,$E310,$C$8,,,,,,,,,,,,,$C$5)</f>
        <v>400000</v>
      </c>
      <c r="M310" s="2">
        <f>_xll.GL("Cell","Balance",,,$C$4,,M$9,$E310,$C$8,,,,,,,,,,,,,$C$5)</f>
        <v>1000000</v>
      </c>
    </row>
    <row r="311" spans="1:13" hidden="1" x14ac:dyDescent="0.35">
      <c r="A311" t="s">
        <v>22</v>
      </c>
      <c r="B311" t="str">
        <f t="shared" si="5"/>
        <v>Hide</v>
      </c>
      <c r="E311" t="str">
        <f>"9020"</f>
        <v>9020</v>
      </c>
      <c r="F311" t="str">
        <f>_xll.GL("Cell","AccountName",,,,,$C$6,$E311,$C$8)</f>
        <v>Employee Count-Administration-Corporate</v>
      </c>
      <c r="G311" s="2">
        <f>_xll.GL("Cell","Balance",,,$C$4,,G$9,$E311,$C$8,,,,,,,,,,,,,$C$5)</f>
        <v>0</v>
      </c>
      <c r="H311" s="2">
        <f>_xll.GL("Cell","Balance",,,$C$4,,H$9,$E311,$C$8,,,,,,,,,,,,,$C$5)</f>
        <v>0</v>
      </c>
      <c r="I311" s="2">
        <f>_xll.GL("Cell","Balance",,,$C$4,,I$9,$E311,$C$8,,,,,,,,,,,,,$C$5)</f>
        <v>0</v>
      </c>
      <c r="J311" s="2">
        <f>_xll.GL("Cell","Balance",,,$C$4,,J$9,$E311,$C$8,,,,,,,,,,,,,$C$5)</f>
        <v>0</v>
      </c>
      <c r="K311" s="2">
        <f>_xll.GL("Cell","Balance",,,$C$4,,K$9,$E311,$C$8,,,,,,,,,,,,,$C$5)</f>
        <v>0</v>
      </c>
      <c r="L311" s="2">
        <f>_xll.GL("Cell","Balance",,,$C$4,,L$9,$E311,$C$8,,,,,,,,,,,,,$C$5)</f>
        <v>0</v>
      </c>
      <c r="M311" s="2">
        <f>_xll.GL("Cell","Balance",,,$C$4,,M$9,$E311,$C$8,,,,,,,,,,,,,$C$5)</f>
        <v>0</v>
      </c>
    </row>
    <row r="312" spans="1:13" hidden="1" x14ac:dyDescent="0.35">
      <c r="A312" t="s">
        <v>22</v>
      </c>
      <c r="B312" t="str">
        <f t="shared" si="5"/>
        <v>Hide</v>
      </c>
      <c r="E312" t="str">
        <f>"9030"</f>
        <v>9030</v>
      </c>
      <c r="F312" t="str">
        <f>_xll.GL("Cell","AccountName",,,,,$C$6,$E312,$C$8)</f>
        <v>Fixed Assets-Computer Cabinets-Corporate</v>
      </c>
      <c r="G312" s="2">
        <f>_xll.GL("Cell","Balance",,,$C$4,,G$9,$E312,$C$8,,,,,,,,,,,,,$C$5)</f>
        <v>0</v>
      </c>
      <c r="H312" s="2">
        <f>_xll.GL("Cell","Balance",,,$C$4,,H$9,$E312,$C$8,,,,,,,,,,,,,$C$5)</f>
        <v>0</v>
      </c>
      <c r="I312" s="2">
        <f>_xll.GL("Cell","Balance",,,$C$4,,I$9,$E312,$C$8,,,,,,,,,,,,,$C$5)</f>
        <v>0</v>
      </c>
      <c r="J312" s="2">
        <f>_xll.GL("Cell","Balance",,,$C$4,,J$9,$E312,$C$8,,,,,,,,,,,,,$C$5)</f>
        <v>0</v>
      </c>
      <c r="K312" s="2">
        <f>_xll.GL("Cell","Balance",,,$C$4,,K$9,$E312,$C$8,,,,,,,,,,,,,$C$5)</f>
        <v>0</v>
      </c>
      <c r="L312" s="2">
        <f>_xll.GL("Cell","Balance",,,$C$4,,L$9,$E312,$C$8,,,,,,,,,,,,,$C$5)</f>
        <v>0</v>
      </c>
      <c r="M312" s="2">
        <f>_xll.GL("Cell","Balance",,,$C$4,,M$9,$E312,$C$8,,,,,,,,,,,,,$C$5)</f>
        <v>0</v>
      </c>
    </row>
    <row r="313" spans="1:13" hidden="1" x14ac:dyDescent="0.35">
      <c r="A313" t="s">
        <v>22</v>
      </c>
      <c r="B313" t="str">
        <f t="shared" si="5"/>
        <v>Hide</v>
      </c>
      <c r="E313" t="str">
        <f>"9040"</f>
        <v>9040</v>
      </c>
      <c r="F313" t="str">
        <f>_xll.GL("Cell","AccountName",,,,,$C$6,$E313,$C$8)</f>
        <v>Number of Telephone Installations--Corporate</v>
      </c>
      <c r="G313" s="2">
        <f>_xll.GL("Cell","Balance",,,$C$4,,G$9,$E313,$C$8,,,,,,,,,,,,,$C$5)</f>
        <v>0</v>
      </c>
      <c r="H313" s="2">
        <f>_xll.GL("Cell","Balance",,,$C$4,,H$9,$E313,$C$8,,,,,,,,,,,,,$C$5)</f>
        <v>0</v>
      </c>
      <c r="I313" s="2">
        <f>_xll.GL("Cell","Balance",,,$C$4,,I$9,$E313,$C$8,,,,,,,,,,,,,$C$5)</f>
        <v>0</v>
      </c>
      <c r="J313" s="2">
        <f>_xll.GL("Cell","Balance",,,$C$4,,J$9,$E313,$C$8,,,,,,,,,,,,,$C$5)</f>
        <v>0</v>
      </c>
      <c r="K313" s="2">
        <f>_xll.GL("Cell","Balance",,,$C$4,,K$9,$E313,$C$8,,,,,,,,,,,,,$C$5)</f>
        <v>0</v>
      </c>
      <c r="L313" s="2">
        <f>_xll.GL("Cell","Balance",,,$C$4,,L$9,$E313,$C$8,,,,,,,,,,,,,$C$5)</f>
        <v>0</v>
      </c>
      <c r="M313" s="2">
        <f>_xll.GL("Cell","Balance",,,$C$4,,M$9,$E313,$C$8,,,,,,,,,,,,,$C$5)</f>
        <v>0</v>
      </c>
    </row>
    <row r="315" spans="1:13" x14ac:dyDescent="0.35">
      <c r="G315" s="7">
        <f>SUM(G12:G314)</f>
        <v>-2172981.6799999964</v>
      </c>
      <c r="H315" s="7">
        <f t="shared" ref="H315:M315" si="6">SUM(H12:H314)</f>
        <v>240705.6</v>
      </c>
      <c r="I315" s="7">
        <f t="shared" si="6"/>
        <v>245245.6</v>
      </c>
      <c r="J315" s="7">
        <f t="shared" si="6"/>
        <v>1410912.11</v>
      </c>
      <c r="K315" s="7">
        <f t="shared" si="6"/>
        <v>800000</v>
      </c>
      <c r="L315" s="7">
        <f t="shared" si="6"/>
        <v>400015</v>
      </c>
      <c r="M315" s="7">
        <f t="shared" si="6"/>
        <v>1000000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E957F-4435-4B1A-A4B6-5FE15B73AA89}">
  <dimension ref="A1:G21"/>
  <sheetViews>
    <sheetView workbookViewId="0"/>
  </sheetViews>
  <sheetFormatPr defaultRowHeight="14.5" x14ac:dyDescent="0.35"/>
  <sheetData>
    <row r="1" spans="1:7" x14ac:dyDescent="0.35">
      <c r="A1" s="3" t="s">
        <v>3169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375</v>
      </c>
      <c r="G2" s="3" t="s">
        <v>704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3151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23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24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84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82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83</v>
      </c>
      <c r="F17" s="3" t="s">
        <v>771</v>
      </c>
      <c r="G17" s="3" t="s">
        <v>772</v>
      </c>
    </row>
    <row r="18" spans="1:7" x14ac:dyDescent="0.35">
      <c r="A18" s="3" t="s">
        <v>22</v>
      </c>
      <c r="B18" s="3" t="s">
        <v>394</v>
      </c>
      <c r="E18" s="3" t="s">
        <v>247</v>
      </c>
      <c r="F18" s="3" t="s">
        <v>779</v>
      </c>
      <c r="G18" s="3" t="s">
        <v>780</v>
      </c>
    </row>
    <row r="19" spans="1:7" x14ac:dyDescent="0.35">
      <c r="A19" s="3" t="s">
        <v>22</v>
      </c>
      <c r="B19" s="3" t="s">
        <v>705</v>
      </c>
      <c r="E19" s="3" t="s">
        <v>259</v>
      </c>
      <c r="F19" s="3" t="s">
        <v>787</v>
      </c>
      <c r="G19" s="3" t="s">
        <v>788</v>
      </c>
    </row>
    <row r="21" spans="1:7" x14ac:dyDescent="0.35">
      <c r="G21" s="3" t="s">
        <v>376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24355-5898-41F7-8EC3-9C2244885060}">
  <dimension ref="A1:G19"/>
  <sheetViews>
    <sheetView workbookViewId="0"/>
  </sheetViews>
  <sheetFormatPr defaultRowHeight="14.5" x14ac:dyDescent="0.35"/>
  <sheetData>
    <row r="1" spans="1:7" x14ac:dyDescent="0.35">
      <c r="A1" s="3" t="s">
        <v>3171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377</v>
      </c>
      <c r="G2" s="3" t="s">
        <v>706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3152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23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24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84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82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83</v>
      </c>
      <c r="F17" s="3" t="s">
        <v>771</v>
      </c>
      <c r="G17" s="3" t="s">
        <v>772</v>
      </c>
    </row>
    <row r="19" spans="1:7" x14ac:dyDescent="0.35">
      <c r="G19" s="3" t="s">
        <v>378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B189-006F-4C19-A8C9-EEAB00574646}">
  <dimension ref="A1:G19"/>
  <sheetViews>
    <sheetView workbookViewId="0"/>
  </sheetViews>
  <sheetFormatPr defaultRowHeight="14.5" x14ac:dyDescent="0.35"/>
  <sheetData>
    <row r="1" spans="1:7" x14ac:dyDescent="0.35">
      <c r="A1" s="3" t="s">
        <v>3173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377</v>
      </c>
      <c r="G2" s="3" t="s">
        <v>706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3153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23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24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84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82</v>
      </c>
      <c r="F16" s="3" t="s">
        <v>763</v>
      </c>
      <c r="G16" s="3" t="s">
        <v>764</v>
      </c>
    </row>
    <row r="17" spans="1:7" x14ac:dyDescent="0.35">
      <c r="A17" s="3" t="s">
        <v>22</v>
      </c>
      <c r="B17" s="3" t="s">
        <v>393</v>
      </c>
      <c r="E17" s="3" t="s">
        <v>83</v>
      </c>
      <c r="F17" s="3" t="s">
        <v>771</v>
      </c>
      <c r="G17" s="3" t="s">
        <v>772</v>
      </c>
    </row>
    <row r="19" spans="1:7" x14ac:dyDescent="0.35">
      <c r="G19" s="3" t="s">
        <v>378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3F4CD-B53A-48F7-B5AA-AB99AF4A5255}">
  <dimension ref="A1:G18"/>
  <sheetViews>
    <sheetView workbookViewId="0"/>
  </sheetViews>
  <sheetFormatPr defaultRowHeight="14.5" x14ac:dyDescent="0.35"/>
  <sheetData>
    <row r="1" spans="1:7" x14ac:dyDescent="0.35">
      <c r="A1" s="3" t="s">
        <v>3175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363</v>
      </c>
      <c r="G2" s="3" t="s">
        <v>387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3154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23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24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82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83</v>
      </c>
      <c r="F16" s="3" t="s">
        <v>763</v>
      </c>
      <c r="G16" s="3" t="s">
        <v>764</v>
      </c>
    </row>
    <row r="18" spans="7:7" x14ac:dyDescent="0.35">
      <c r="G18" s="3" t="s">
        <v>364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24B1-1536-4D91-ABC1-A07F1B024F2D}">
  <dimension ref="A1:G18"/>
  <sheetViews>
    <sheetView workbookViewId="0"/>
  </sheetViews>
  <sheetFormatPr defaultRowHeight="14.5" x14ac:dyDescent="0.35"/>
  <sheetData>
    <row r="1" spans="1:7" x14ac:dyDescent="0.35">
      <c r="A1" s="3" t="s">
        <v>3177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363</v>
      </c>
      <c r="G2" s="3" t="s">
        <v>387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3155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3" spans="1:7" x14ac:dyDescent="0.35">
      <c r="A13" s="3" t="s">
        <v>22</v>
      </c>
      <c r="B13" s="3" t="s">
        <v>388</v>
      </c>
      <c r="E13" s="3" t="s">
        <v>23</v>
      </c>
      <c r="F13" s="3" t="s">
        <v>739</v>
      </c>
      <c r="G13" s="3" t="s">
        <v>740</v>
      </c>
    </row>
    <row r="14" spans="1:7" x14ac:dyDescent="0.35">
      <c r="A14" s="3" t="s">
        <v>22</v>
      </c>
      <c r="B14" s="3" t="s">
        <v>389</v>
      </c>
      <c r="E14" s="3" t="s">
        <v>24</v>
      </c>
      <c r="F14" s="3" t="s">
        <v>747</v>
      </c>
      <c r="G14" s="3" t="s">
        <v>748</v>
      </c>
    </row>
    <row r="15" spans="1:7" x14ac:dyDescent="0.35">
      <c r="A15" s="3" t="s">
        <v>22</v>
      </c>
      <c r="B15" s="3" t="s">
        <v>390</v>
      </c>
      <c r="E15" s="3" t="s">
        <v>82</v>
      </c>
      <c r="F15" s="3" t="s">
        <v>755</v>
      </c>
      <c r="G15" s="3" t="s">
        <v>756</v>
      </c>
    </row>
    <row r="16" spans="1:7" x14ac:dyDescent="0.35">
      <c r="A16" s="3" t="s">
        <v>22</v>
      </c>
      <c r="B16" s="3" t="s">
        <v>391</v>
      </c>
      <c r="E16" s="3" t="s">
        <v>83</v>
      </c>
      <c r="F16" s="3" t="s">
        <v>763</v>
      </c>
      <c r="G16" s="3" t="s">
        <v>764</v>
      </c>
    </row>
    <row r="18" spans="7:7" x14ac:dyDescent="0.35">
      <c r="G18" s="3" t="s">
        <v>364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3D9D-F179-4C13-99CD-28B60DAE6F8C}">
  <dimension ref="A1:G14"/>
  <sheetViews>
    <sheetView workbookViewId="0"/>
  </sheetViews>
  <sheetFormatPr defaultRowHeight="14.5" x14ac:dyDescent="0.35"/>
  <sheetData>
    <row r="1" spans="1:7" x14ac:dyDescent="0.35">
      <c r="A1" s="3" t="s">
        <v>3179</v>
      </c>
      <c r="B1" s="3" t="s">
        <v>80</v>
      </c>
      <c r="E1" s="3" t="s">
        <v>11</v>
      </c>
      <c r="F1" s="3" t="s">
        <v>11</v>
      </c>
      <c r="G1" s="3" t="s">
        <v>11</v>
      </c>
    </row>
    <row r="2" spans="1:7" x14ac:dyDescent="0.35">
      <c r="A2" s="3" t="s">
        <v>80</v>
      </c>
      <c r="B2" s="3" t="s">
        <v>360</v>
      </c>
      <c r="G2" s="3" t="s">
        <v>385</v>
      </c>
    </row>
    <row r="4" spans="1:7" x14ac:dyDescent="0.35">
      <c r="B4" s="3" t="s">
        <v>0</v>
      </c>
      <c r="C4" s="3" t="s">
        <v>17</v>
      </c>
    </row>
    <row r="5" spans="1:7" x14ac:dyDescent="0.35">
      <c r="B5" s="3" t="s">
        <v>358</v>
      </c>
      <c r="C5" s="3" t="s">
        <v>361</v>
      </c>
    </row>
    <row r="6" spans="1:7" x14ac:dyDescent="0.35">
      <c r="B6" s="3" t="s">
        <v>9</v>
      </c>
      <c r="C6" s="3" t="s">
        <v>18</v>
      </c>
      <c r="F6" s="3" t="s">
        <v>19</v>
      </c>
    </row>
    <row r="7" spans="1:7" x14ac:dyDescent="0.35">
      <c r="B7" s="3" t="s">
        <v>13</v>
      </c>
      <c r="C7" s="3" t="s">
        <v>20</v>
      </c>
    </row>
    <row r="8" spans="1:7" x14ac:dyDescent="0.35">
      <c r="B8" s="3" t="s">
        <v>10</v>
      </c>
      <c r="C8" s="3" t="s">
        <v>3156</v>
      </c>
    </row>
    <row r="9" spans="1:7" x14ac:dyDescent="0.35">
      <c r="A9" s="3" t="s">
        <v>14</v>
      </c>
      <c r="C9" s="3" t="s">
        <v>21</v>
      </c>
      <c r="G9" s="3" t="s">
        <v>729</v>
      </c>
    </row>
    <row r="10" spans="1:7" x14ac:dyDescent="0.35">
      <c r="A10" s="3" t="s">
        <v>14</v>
      </c>
    </row>
    <row r="11" spans="1:7" x14ac:dyDescent="0.35">
      <c r="E11" s="3" t="s">
        <v>3</v>
      </c>
      <c r="F11" s="3" t="s">
        <v>4</v>
      </c>
      <c r="G11" s="3" t="s">
        <v>5</v>
      </c>
    </row>
    <row r="12" spans="1:7" x14ac:dyDescent="0.35">
      <c r="B12" s="3" t="s">
        <v>386</v>
      </c>
      <c r="E12" s="3" t="s">
        <v>730</v>
      </c>
      <c r="F12" s="3" t="s">
        <v>731</v>
      </c>
      <c r="G12" s="3" t="s">
        <v>732</v>
      </c>
    </row>
    <row r="14" spans="1:7" x14ac:dyDescent="0.35">
      <c r="G14" s="3" t="s">
        <v>362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231D-BBF6-4688-BC5F-62CA8984C9C6}">
  <dimension ref="A1:G39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40.1796875" bestFit="1" customWidth="1"/>
    <col min="7" max="7" width="11" bestFit="1" customWidth="1"/>
  </cols>
  <sheetData>
    <row r="1" spans="1:7" hidden="1" x14ac:dyDescent="0.35">
      <c r="A1" t="s">
        <v>3160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IF(ISERROR(VLOOKUP("Show",B12:B38,1,FALSE)),"Hidesheet","Show")</f>
        <v>Show</v>
      </c>
      <c r="G2" t="str">
        <f>IF(ABS(SUMIF(G12:G38,"&gt;0"))+ABS(SUMIF(G12:G38,"&lt;0"))=0,"Hide","Show")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"01"</f>
        <v>01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x14ac:dyDescent="0.35">
      <c r="B12" t="str">
        <f>IF(ABS(SUMIF(G12:H12,"&gt;0"))+ABS(SUMIF(G12:H12,"&lt;0"))=0,"Hide","Show")</f>
        <v>Show</v>
      </c>
      <c r="E12" t="str">
        <f>_xll.NL("Rows","Accounts","Main Account Segment","Active","Yes","Segment1",$C$6,"Segment2",$C$7,"Segment3",$C$8)</f>
        <v>1220</v>
      </c>
      <c r="F12" t="str">
        <f>_xll.GL("Cell","AccountName",,,,,$C$6,$E12,$C$8)</f>
        <v>Credit Card Receivable-AmericaCharge-Oregon</v>
      </c>
      <c r="G12" s="2">
        <f>_xll.GL("Cell","Balance",,,$C$4,,G$9,$E12,$C$8,,,,,,,,,,,,,$C$5)</f>
        <v>90000</v>
      </c>
    </row>
    <row r="13" spans="1:7" x14ac:dyDescent="0.35">
      <c r="A13" t="s">
        <v>22</v>
      </c>
      <c r="B13" t="str">
        <f t="shared" ref="B13:B37" si="0">IF(ABS(SUMIF(G13:H13,"&gt;0"))+ABS(SUMIF(G13:H13,"&lt;0"))=0,"Hide","Show")</f>
        <v>Show</v>
      </c>
      <c r="E13" t="str">
        <f>"1300"</f>
        <v>1300</v>
      </c>
      <c r="F13" t="str">
        <f>_xll.GL("Cell","AccountName",,,,,$C$6,$E13,$C$8)</f>
        <v>Inventory - Retail/Parts-Oregon</v>
      </c>
      <c r="G13" s="2">
        <f>_xll.GL("Cell","Balance",,,$C$4,,G$9,$E13,$C$8,,,,,,,,,,,,,$C$5)</f>
        <v>814722.16</v>
      </c>
    </row>
    <row r="14" spans="1:7" x14ac:dyDescent="0.35">
      <c r="A14" t="s">
        <v>22</v>
      </c>
      <c r="B14" t="str">
        <f t="shared" si="0"/>
        <v>Show</v>
      </c>
      <c r="E14" t="str">
        <f>"1310"</f>
        <v>1310</v>
      </c>
      <c r="F14" t="str">
        <f>_xll.GL("Cell","AccountName",,,,,$C$6,$E14,$C$8)</f>
        <v>Inventory Warehouse - Retail/Parts-Oregon</v>
      </c>
      <c r="G14" s="2">
        <f>_xll.GL("Cell","Balance",,,$C$4,,G$9,$E14,$C$8,,,,,,,,,,,,,$C$5)</f>
        <v>250455.76</v>
      </c>
    </row>
    <row r="15" spans="1:7" hidden="1" x14ac:dyDescent="0.35">
      <c r="A15" t="s">
        <v>22</v>
      </c>
      <c r="B15" t="str">
        <f t="shared" si="0"/>
        <v>Hide</v>
      </c>
      <c r="E15" t="str">
        <f>"1320"</f>
        <v>1320</v>
      </c>
      <c r="F15" t="str">
        <f>_xll.GL("Cell","AccountName",,,,,$C$6,$E15,$C$8)</f>
        <v>Non-inventoried item-Oregon</v>
      </c>
      <c r="G15" s="2">
        <f>_xll.GL("Cell","Balance",,,$C$4,,G$9,$E15,$C$8,,,,,,,,,,,,,$C$5)</f>
        <v>0</v>
      </c>
    </row>
    <row r="16" spans="1:7" hidden="1" x14ac:dyDescent="0.35">
      <c r="A16" t="s">
        <v>22</v>
      </c>
      <c r="B16" t="str">
        <f t="shared" si="0"/>
        <v>Hide</v>
      </c>
      <c r="E16" t="str">
        <f>"1330"</f>
        <v>1330</v>
      </c>
      <c r="F16" t="str">
        <f>_xll.GL("Cell","AccountName",,,,,$C$6,$E16,$C$8)</f>
        <v>Inventory Returns - Retail/Parts-Oregon</v>
      </c>
      <c r="G16" s="2">
        <f>_xll.GL("Cell","Balance",,,$C$4,,G$9,$E16,$C$8,,,,,,,,,,,,,$C$5)</f>
        <v>0</v>
      </c>
    </row>
    <row r="17" spans="1:7" hidden="1" x14ac:dyDescent="0.35">
      <c r="A17" t="s">
        <v>22</v>
      </c>
      <c r="B17" t="str">
        <f t="shared" si="0"/>
        <v>Hide</v>
      </c>
      <c r="E17" t="str">
        <f>"1340"</f>
        <v>1340</v>
      </c>
      <c r="F17" t="str">
        <f>_xll.GL("Cell","AccountName",,,,,$C$6,$E17,$C$8)</f>
        <v>Work in Progress--Oregon</v>
      </c>
      <c r="G17" s="2">
        <f>_xll.GL("Cell","Balance",,,$C$4,,G$9,$E17,$C$8,,,,,,,,,,,,,$C$5)</f>
        <v>0</v>
      </c>
    </row>
    <row r="18" spans="1:7" x14ac:dyDescent="0.35">
      <c r="A18" t="s">
        <v>22</v>
      </c>
      <c r="B18" t="str">
        <f t="shared" si="0"/>
        <v>Show</v>
      </c>
      <c r="E18" t="str">
        <f>"1360"</f>
        <v>1360</v>
      </c>
      <c r="F18" t="str">
        <f>_xll.GL("Cell","AccountName",,,,,$C$6,$E18,$C$8)</f>
        <v>WIP - Material-Oregon</v>
      </c>
      <c r="G18" s="2">
        <f>_xll.GL("Cell","Balance",,,$C$4,,G$9,$E18,$C$8,,,,,,,,,,,,,$C$5)</f>
        <v>1620</v>
      </c>
    </row>
    <row r="19" spans="1:7" hidden="1" x14ac:dyDescent="0.35">
      <c r="A19" t="s">
        <v>22</v>
      </c>
      <c r="B19" t="str">
        <f t="shared" si="0"/>
        <v>Hide</v>
      </c>
      <c r="E19" t="str">
        <f>"1370"</f>
        <v>1370</v>
      </c>
      <c r="F19" t="str">
        <f>_xll.GL("Cell","AccountName",,,,,$C$6,$E19,$C$8)</f>
        <v>Applied - Material Fixed OH-Oregon</v>
      </c>
      <c r="G19" s="2">
        <f>_xll.GL("Cell","Balance",,,$C$4,,G$9,$E19,$C$8,,,,,,,,,,,,,$C$5)</f>
        <v>0</v>
      </c>
    </row>
    <row r="20" spans="1:7" hidden="1" x14ac:dyDescent="0.35">
      <c r="A20" t="s">
        <v>22</v>
      </c>
      <c r="B20" t="str">
        <f t="shared" si="0"/>
        <v>Hide</v>
      </c>
      <c r="E20" t="str">
        <f>"2014"</f>
        <v>2014</v>
      </c>
      <c r="F20" t="str">
        <f>_xll.GL("Cell","AccountName",,,,,$C$6,$E20,$C$8)</f>
        <v>Contra Accounts for Costs--Oregon</v>
      </c>
      <c r="G20" s="2">
        <f>_xll.GL("Cell","Balance",,,$C$4,,G$9,$E20,$C$8,,,,,,,,,,,,,$C$5)</f>
        <v>0</v>
      </c>
    </row>
    <row r="21" spans="1:7" x14ac:dyDescent="0.35">
      <c r="A21" t="s">
        <v>22</v>
      </c>
      <c r="B21" t="str">
        <f t="shared" si="0"/>
        <v>Show</v>
      </c>
      <c r="E21" t="str">
        <f>"2101"</f>
        <v>2101</v>
      </c>
      <c r="F21" t="str">
        <f>_xll.GL("Cell","AccountName",,,,,$C$6,$E21,$C$8)</f>
        <v>Accounts Payable - Canada-Oregon</v>
      </c>
      <c r="G21" s="2">
        <f>_xll.GL("Cell","Balance",,,$C$4,,G$9,$E21,$C$8,,,,,,,,,,,,,$C$5)</f>
        <v>-4248.68</v>
      </c>
    </row>
    <row r="22" spans="1:7" hidden="1" x14ac:dyDescent="0.35">
      <c r="A22" t="s">
        <v>22</v>
      </c>
      <c r="B22" t="str">
        <f t="shared" si="0"/>
        <v>Hide</v>
      </c>
      <c r="E22" t="str">
        <f>"2950"</f>
        <v>2950</v>
      </c>
      <c r="F22" t="str">
        <f>_xll.GL("Cell","AccountName",,,,,$C$6,$E22,$C$8)</f>
        <v>PPV - Unrealized-Oregon</v>
      </c>
      <c r="G22" s="2">
        <f>_xll.GL("Cell","Balance",,,$C$4,,G$9,$E22,$C$8,,,,,,,,,,,,,$C$5)</f>
        <v>0</v>
      </c>
    </row>
    <row r="23" spans="1:7" x14ac:dyDescent="0.35">
      <c r="A23" t="s">
        <v>22</v>
      </c>
      <c r="B23" t="str">
        <f t="shared" si="0"/>
        <v>Show</v>
      </c>
      <c r="E23" t="str">
        <f>"4110"</f>
        <v>4110</v>
      </c>
      <c r="F23" t="str">
        <f>_xll.GL("Cell","AccountName",,,,,$C$6,$E23,$C$8)</f>
        <v>US Sales - Retail/Parts-Oregon</v>
      </c>
      <c r="G23" s="2">
        <f>_xll.GL("Cell","Balance",,,$C$4,,G$9,$E23,$C$8,,,,,,,,,,,,,$C$5)</f>
        <v>-14816.1</v>
      </c>
    </row>
    <row r="24" spans="1:7" hidden="1" x14ac:dyDescent="0.35">
      <c r="A24" t="s">
        <v>22</v>
      </c>
      <c r="B24" t="str">
        <f t="shared" si="0"/>
        <v>Hide</v>
      </c>
      <c r="E24" t="str">
        <f>"4111"</f>
        <v>4111</v>
      </c>
      <c r="F24" t="str">
        <f>_xll.GL("Cell","AccountName",,,,,$C$6,$E24,$C$8)</f>
        <v>Canadian Sales - Retail/Parts-Oregon</v>
      </c>
      <c r="G24" s="2">
        <f>_xll.GL("Cell","Balance",,,$C$4,,G$9,$E24,$C$8,,,,,,,,,,,,,$C$5)</f>
        <v>0</v>
      </c>
    </row>
    <row r="25" spans="1:7" hidden="1" x14ac:dyDescent="0.35">
      <c r="A25" t="s">
        <v>22</v>
      </c>
      <c r="B25" t="str">
        <f t="shared" si="0"/>
        <v>Hide</v>
      </c>
      <c r="E25" t="str">
        <f>"4112"</f>
        <v>4112</v>
      </c>
      <c r="F25" t="str">
        <f>_xll.GL("Cell","AccountName",,,,,$C$6,$E25,$C$8)</f>
        <v>AustralAsian Sales - Retail/Parts-Oregon</v>
      </c>
      <c r="G25" s="2">
        <f>_xll.GL("Cell","Balance",,,$C$4,,G$9,$E25,$C$8,,,,,,,,,,,,,$C$5)</f>
        <v>0</v>
      </c>
    </row>
    <row r="26" spans="1:7" hidden="1" x14ac:dyDescent="0.35">
      <c r="A26" t="s">
        <v>22</v>
      </c>
      <c r="B26" t="str">
        <f t="shared" si="0"/>
        <v>Hide</v>
      </c>
      <c r="E26" t="str">
        <f>"4114"</f>
        <v>4114</v>
      </c>
      <c r="F26" t="str">
        <f>_xll.GL("Cell","AccountName",,,,,$C$6,$E26,$C$8)</f>
        <v>Germany Sales - Retail/Parts-Oregon</v>
      </c>
      <c r="G26" s="2">
        <f>_xll.GL("Cell","Balance",,,$C$4,,G$9,$E26,$C$8,,,,,,,,,,,,,$C$5)</f>
        <v>0</v>
      </c>
    </row>
    <row r="27" spans="1:7" hidden="1" x14ac:dyDescent="0.35">
      <c r="A27" t="s">
        <v>22</v>
      </c>
      <c r="B27" t="str">
        <f t="shared" si="0"/>
        <v>Hide</v>
      </c>
      <c r="E27" t="str">
        <f>"4115"</f>
        <v>4115</v>
      </c>
      <c r="F27" t="str">
        <f>_xll.GL("Cell","AccountName",,,,,$C$6,$E27,$C$8)</f>
        <v>United Kingdom Sales - Retail/Parts-Oregon</v>
      </c>
      <c r="G27" s="2">
        <f>_xll.GL("Cell","Balance",,,$C$4,,G$9,$E27,$C$8,,,,,,,,,,,,,$C$5)</f>
        <v>0</v>
      </c>
    </row>
    <row r="28" spans="1:7" hidden="1" x14ac:dyDescent="0.35">
      <c r="A28" t="s">
        <v>22</v>
      </c>
      <c r="B28" t="str">
        <f t="shared" si="0"/>
        <v>Hide</v>
      </c>
      <c r="E28" t="str">
        <f>"4116"</f>
        <v>4116</v>
      </c>
      <c r="F28" t="str">
        <f>_xll.GL("Cell","AccountName",,,,,$C$6,$E28,$C$8)</f>
        <v>South Africa - Retail/Parts-Oregon</v>
      </c>
      <c r="G28" s="2">
        <f>_xll.GL("Cell","Balance",,,$C$4,,G$9,$E28,$C$8,,,,,,,,,,,,,$C$5)</f>
        <v>0</v>
      </c>
    </row>
    <row r="29" spans="1:7" hidden="1" x14ac:dyDescent="0.35">
      <c r="A29" t="s">
        <v>22</v>
      </c>
      <c r="B29" t="str">
        <f t="shared" si="0"/>
        <v>Hide</v>
      </c>
      <c r="E29" t="str">
        <f>"4117"</f>
        <v>4117</v>
      </c>
      <c r="F29" t="str">
        <f>_xll.GL("Cell","AccountName",,,,,$C$6,$E29,$C$8)</f>
        <v>Singapore Sales - Retail/Parts-Oregon</v>
      </c>
      <c r="G29" s="2">
        <f>_xll.GL("Cell","Balance",,,$C$4,,G$9,$E29,$C$8,,,,,,,,,,,,,$C$5)</f>
        <v>0</v>
      </c>
    </row>
    <row r="30" spans="1:7" hidden="1" x14ac:dyDescent="0.35">
      <c r="A30" t="s">
        <v>22</v>
      </c>
      <c r="B30" t="str">
        <f t="shared" si="0"/>
        <v>Hide</v>
      </c>
      <c r="E30" t="str">
        <f>"4210"</f>
        <v>4210</v>
      </c>
      <c r="F30" t="str">
        <f>_xll.GL("Cell","AccountName",,,,,$C$6,$E30,$C$8)</f>
        <v>Project Billings--Oregon</v>
      </c>
      <c r="G30" s="2">
        <f>_xll.GL("Cell","Balance",,,$C$4,,G$9,$E30,$C$8,,,,,,,,,,,,,$C$5)</f>
        <v>0</v>
      </c>
    </row>
    <row r="31" spans="1:7" hidden="1" x14ac:dyDescent="0.35">
      <c r="A31" t="s">
        <v>22</v>
      </c>
      <c r="B31" t="str">
        <f t="shared" si="0"/>
        <v>Hide</v>
      </c>
      <c r="E31" t="str">
        <f>"4280"</f>
        <v>4280</v>
      </c>
      <c r="F31" t="str">
        <f>_xll.GL("Cell","AccountName",,,,,$C$6,$E31,$C$8)</f>
        <v>Unbilled Project Revenue--Oregon</v>
      </c>
      <c r="G31" s="2">
        <f>_xll.GL("Cell","Balance",,,$C$4,,G$9,$E31,$C$8,,,,,,,,,,,,,$C$5)</f>
        <v>0</v>
      </c>
    </row>
    <row r="32" spans="1:7" hidden="1" x14ac:dyDescent="0.35">
      <c r="A32" t="s">
        <v>22</v>
      </c>
      <c r="B32" t="str">
        <f t="shared" si="0"/>
        <v>Hide</v>
      </c>
      <c r="E32" t="str">
        <f>"4500"</f>
        <v>4500</v>
      </c>
      <c r="F32" t="str">
        <f>_xll.GL("Cell","AccountName",,,,,$C$6,$E32,$C$8)</f>
        <v>Project Revenue--Oregon</v>
      </c>
      <c r="G32" s="2">
        <f>_xll.GL("Cell","Balance",,,$C$4,,G$9,$E32,$C$8,,,,,,,,,,,,,$C$5)</f>
        <v>0</v>
      </c>
    </row>
    <row r="33" spans="1:7" x14ac:dyDescent="0.35">
      <c r="A33" t="s">
        <v>22</v>
      </c>
      <c r="B33" t="str">
        <f t="shared" si="0"/>
        <v>Show</v>
      </c>
      <c r="E33" t="str">
        <f>"4510"</f>
        <v>4510</v>
      </c>
      <c r="F33" t="str">
        <f>_xll.GL("Cell","AccountName",,,,,$C$6,$E33,$C$8)</f>
        <v>Cost of Goods Sold - Retail/Parts-Oregon</v>
      </c>
      <c r="G33" s="2">
        <f>_xll.GL("Cell","Balance",,,$C$4,,G$9,$E33,$C$8,,,,,,,,,,,,,$C$5)</f>
        <v>139944.69</v>
      </c>
    </row>
    <row r="34" spans="1:7" hidden="1" x14ac:dyDescent="0.35">
      <c r="A34" t="s">
        <v>22</v>
      </c>
      <c r="B34" t="str">
        <f t="shared" si="0"/>
        <v>Hide</v>
      </c>
      <c r="E34" t="str">
        <f>"4520"</f>
        <v>4520</v>
      </c>
      <c r="F34" t="str">
        <f>_xll.GL("Cell","AccountName",,,,,$C$6,$E34,$C$8)</f>
        <v>CoGS - Material-Oregon</v>
      </c>
      <c r="G34" s="2">
        <f>_xll.GL("Cell","Balance",,,$C$4,,G$9,$E34,$C$8,,,,,,,,,,,,,$C$5)</f>
        <v>0</v>
      </c>
    </row>
    <row r="35" spans="1:7" hidden="1" x14ac:dyDescent="0.35">
      <c r="A35" t="s">
        <v>22</v>
      </c>
      <c r="B35" t="str">
        <f t="shared" si="0"/>
        <v>Hide</v>
      </c>
      <c r="E35" t="str">
        <f>"4530"</f>
        <v>4530</v>
      </c>
      <c r="F35" t="str">
        <f>_xll.GL("Cell","AccountName",,,,,$C$6,$E35,$C$8)</f>
        <v>Cost of Goods Sold/Expense--Oregon</v>
      </c>
      <c r="G35" s="2">
        <f>_xll.GL("Cell","Balance",,,$C$4,,G$9,$E35,$C$8,,,,,,,,,,,,,$C$5)</f>
        <v>0</v>
      </c>
    </row>
    <row r="36" spans="1:7" hidden="1" x14ac:dyDescent="0.35">
      <c r="A36" t="s">
        <v>22</v>
      </c>
      <c r="B36" t="str">
        <f t="shared" si="0"/>
        <v>Hide</v>
      </c>
      <c r="E36" t="str">
        <f>"4750"</f>
        <v>4750</v>
      </c>
      <c r="F36" t="str">
        <f>_xll.GL("Cell","AccountName",,,,,$C$6,$E36,$C$8)</f>
        <v>Variance - Material-Oregon</v>
      </c>
      <c r="G36" s="2">
        <f>_xll.GL("Cell","Balance",,,$C$4,,G$9,$E36,$C$8,,,,,,,,,,,,,$C$5)</f>
        <v>0</v>
      </c>
    </row>
    <row r="37" spans="1:7" hidden="1" x14ac:dyDescent="0.35">
      <c r="A37" t="s">
        <v>22</v>
      </c>
      <c r="B37" t="str">
        <f t="shared" si="0"/>
        <v>Hide</v>
      </c>
      <c r="E37" t="str">
        <f>"6800"</f>
        <v>6800</v>
      </c>
      <c r="F37" t="str">
        <f>_xll.GL("Cell","AccountName",,,,,$C$6,$E37,$C$8)</f>
        <v>Project Expenses--Oregon</v>
      </c>
      <c r="G37" s="2">
        <f>_xll.GL("Cell","Balance",,,$C$4,,G$9,$E37,$C$8,,,,,,,,,,,,,$C$5)</f>
        <v>0</v>
      </c>
    </row>
    <row r="39" spans="1:7" x14ac:dyDescent="0.35">
      <c r="G39" s="7">
        <f>SUM(G12:G38)</f>
        <v>1277677.8299999998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8F511-299F-408D-9B4D-F33E31446513}">
  <dimension ref="A1:G30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44.36328125" bestFit="1" customWidth="1"/>
    <col min="7" max="7" width="10.1796875" bestFit="1" customWidth="1"/>
  </cols>
  <sheetData>
    <row r="1" spans="1:7" hidden="1" x14ac:dyDescent="0.35">
      <c r="A1" t="s">
        <v>3162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IF(ISERROR(VLOOKUP("Show",B12:B29,1,FALSE)),"Hidesheet","Show")</f>
        <v>Show</v>
      </c>
      <c r="G2" t="str">
        <f>IF(ABS(SUMIF(G12:G29,"&gt;0"))+ABS(SUMIF(G12:G29,"&lt;0"))=0,"Hide","Show")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"02"</f>
        <v>02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1220</v>
      </c>
      <c r="F12" t="str">
        <f>_xll.GL("Cell","AccountName",,,,,$C$6,$E12,$C$8)</f>
        <v>Credit Card Receivable-Retail-Washington</v>
      </c>
      <c r="G12" s="2">
        <f>_xll.GL("Cell","Balance",,,$C$4,,G$9,$E12,$C$8,,,,,,,,,,,,,$C$5)</f>
        <v>0</v>
      </c>
    </row>
    <row r="13" spans="1:7" x14ac:dyDescent="0.35">
      <c r="A13" t="s">
        <v>22</v>
      </c>
      <c r="B13" t="str">
        <f t="shared" ref="B13:B28" si="0">IF(ABS(SUMIF(G13:H13,"&gt;0"))+ABS(SUMIF(G13:H13,"&lt;0"))=0,"Hide","Show")</f>
        <v>Show</v>
      </c>
      <c r="E13" t="str">
        <f>"1300"</f>
        <v>1300</v>
      </c>
      <c r="F13" t="str">
        <f>_xll.GL("Cell","AccountName",,,,,$C$6,$E13,$C$8)</f>
        <v>Inventory - Finished Goods-Washington</v>
      </c>
      <c r="G13" s="2">
        <f>_xll.GL("Cell","Balance",,,$C$4,,G$9,$E13,$C$8,,,,,,,,,,,,,$C$5)</f>
        <v>254470.74</v>
      </c>
    </row>
    <row r="14" spans="1:7" hidden="1" x14ac:dyDescent="0.35">
      <c r="A14" t="s">
        <v>22</v>
      </c>
      <c r="B14" t="str">
        <f t="shared" si="0"/>
        <v>Hide</v>
      </c>
      <c r="E14" t="str">
        <f>"1330"</f>
        <v>1330</v>
      </c>
      <c r="F14" t="str">
        <f>_xll.GL("Cell","AccountName",,,,,$C$6,$E14,$C$8)</f>
        <v>Inventory Returns - Finished Goods-Washington</v>
      </c>
      <c r="G14" s="2">
        <f>_xll.GL("Cell","Balance",,,$C$4,,G$9,$E14,$C$8,,,,,,,,,,,,,$C$5)</f>
        <v>0</v>
      </c>
    </row>
    <row r="15" spans="1:7" hidden="1" x14ac:dyDescent="0.35">
      <c r="A15" t="s">
        <v>22</v>
      </c>
      <c r="B15" t="str">
        <f t="shared" si="0"/>
        <v>Hide</v>
      </c>
      <c r="E15" t="str">
        <f>"1350"</f>
        <v>1350</v>
      </c>
      <c r="F15" t="str">
        <f>_xll.GL("Cell","AccountName",,,,,$C$6,$E15,$C$8)</f>
        <v>Inventory - Mat. Fixed OH-Washington</v>
      </c>
      <c r="G15" s="2">
        <f>_xll.GL("Cell","Balance",,,$C$4,,G$9,$E15,$C$8,,,,,,,,,,,,,$C$5)</f>
        <v>0</v>
      </c>
    </row>
    <row r="16" spans="1:7" hidden="1" x14ac:dyDescent="0.35">
      <c r="A16" t="s">
        <v>22</v>
      </c>
      <c r="B16" t="str">
        <f t="shared" si="0"/>
        <v>Hide</v>
      </c>
      <c r="E16" t="str">
        <f>"1360"</f>
        <v>1360</v>
      </c>
      <c r="F16" t="str">
        <f>_xll.GL("Cell","AccountName",,,,,$C$6,$E16,$C$8)</f>
        <v>WIP - Material Fixed OH-Washington</v>
      </c>
      <c r="G16" s="2">
        <f>_xll.GL("Cell","Balance",,,$C$4,,G$9,$E16,$C$8,,,,,,,,,,,,,$C$5)</f>
        <v>0</v>
      </c>
    </row>
    <row r="17" spans="1:7" hidden="1" x14ac:dyDescent="0.35">
      <c r="A17" t="s">
        <v>22</v>
      </c>
      <c r="B17" t="str">
        <f t="shared" si="0"/>
        <v>Hide</v>
      </c>
      <c r="E17" t="str">
        <f>"1370"</f>
        <v>1370</v>
      </c>
      <c r="F17" t="str">
        <f>_xll.GL("Cell","AccountName",,,,,$C$6,$E17,$C$8)</f>
        <v>Applied - Material Var. OH-Washington</v>
      </c>
      <c r="G17" s="2">
        <f>_xll.GL("Cell","Balance",,,$C$4,,G$9,$E17,$C$8,,,,,,,,,,,,,$C$5)</f>
        <v>0</v>
      </c>
    </row>
    <row r="18" spans="1:7" x14ac:dyDescent="0.35">
      <c r="A18" t="s">
        <v>22</v>
      </c>
      <c r="B18" t="str">
        <f t="shared" si="0"/>
        <v>Show</v>
      </c>
      <c r="E18" t="str">
        <f>"2101"</f>
        <v>2101</v>
      </c>
      <c r="F18" t="str">
        <f>_xll.GL("Cell","AccountName",,,,,$C$6,$E18,$C$8)</f>
        <v>Accounts Payable - Australia-Washington</v>
      </c>
      <c r="G18" s="2">
        <f>_xll.GL("Cell","Balance",,,$C$4,,G$9,$E18,$C$8,,,,,,,,,,,,,$C$5)</f>
        <v>1080.04</v>
      </c>
    </row>
    <row r="19" spans="1:7" x14ac:dyDescent="0.35">
      <c r="A19" t="s">
        <v>22</v>
      </c>
      <c r="B19" t="str">
        <f t="shared" si="0"/>
        <v>Show</v>
      </c>
      <c r="E19" t="str">
        <f>"4110"</f>
        <v>4110</v>
      </c>
      <c r="F19" t="str">
        <f>_xll.GL("Cell","AccountName",,,,,$C$6,$E19,$C$8)</f>
        <v>US Sales - Finished Goods-Washington</v>
      </c>
      <c r="G19" s="2">
        <f>_xll.GL("Cell","Balance",,,$C$4,,G$9,$E19,$C$8,,,,,,,,,,,,,$C$5)</f>
        <v>-343974.55</v>
      </c>
    </row>
    <row r="20" spans="1:7" hidden="1" x14ac:dyDescent="0.35">
      <c r="A20" t="s">
        <v>22</v>
      </c>
      <c r="B20" t="str">
        <f t="shared" si="0"/>
        <v>Hide</v>
      </c>
      <c r="E20" t="str">
        <f>"4111"</f>
        <v>4111</v>
      </c>
      <c r="F20" t="str">
        <f>_xll.GL("Cell","AccountName",,,,,$C$6,$E20,$C$8)</f>
        <v>Canadian Sales - Finished Goods-Washington</v>
      </c>
      <c r="G20" s="2">
        <f>_xll.GL("Cell","Balance",,,$C$4,,G$9,$E20,$C$8,,,,,,,,,,,,,$C$5)</f>
        <v>0</v>
      </c>
    </row>
    <row r="21" spans="1:7" hidden="1" x14ac:dyDescent="0.35">
      <c r="A21" t="s">
        <v>22</v>
      </c>
      <c r="B21" t="str">
        <f t="shared" si="0"/>
        <v>Hide</v>
      </c>
      <c r="E21" t="str">
        <f>"4112"</f>
        <v>4112</v>
      </c>
      <c r="F21" t="str">
        <f>_xll.GL("Cell","AccountName",,,,,$C$6,$E21,$C$8)</f>
        <v>AustralAsian Sales - Finished Goods-Washington</v>
      </c>
      <c r="G21" s="2">
        <f>_xll.GL("Cell","Balance",,,$C$4,,G$9,$E21,$C$8,,,,,,,,,,,,,$C$5)</f>
        <v>0</v>
      </c>
    </row>
    <row r="22" spans="1:7" hidden="1" x14ac:dyDescent="0.35">
      <c r="A22" t="s">
        <v>22</v>
      </c>
      <c r="B22" t="str">
        <f t="shared" si="0"/>
        <v>Hide</v>
      </c>
      <c r="E22" t="str">
        <f>"4114"</f>
        <v>4114</v>
      </c>
      <c r="F22" t="str">
        <f>_xll.GL("Cell","AccountName",,,,,$C$6,$E22,$C$8)</f>
        <v>Germany Sales - Finished Goods-Washington</v>
      </c>
      <c r="G22" s="2">
        <f>_xll.GL("Cell","Balance",,,$C$4,,G$9,$E22,$C$8,,,,,,,,,,,,,$C$5)</f>
        <v>0</v>
      </c>
    </row>
    <row r="23" spans="1:7" hidden="1" x14ac:dyDescent="0.35">
      <c r="A23" t="s">
        <v>22</v>
      </c>
      <c r="B23" t="str">
        <f t="shared" si="0"/>
        <v>Hide</v>
      </c>
      <c r="E23" t="str">
        <f>"4115"</f>
        <v>4115</v>
      </c>
      <c r="F23" t="str">
        <f>_xll.GL("Cell","AccountName",,,,,$C$6,$E23,$C$8)</f>
        <v>United Kingdom Sales - Finished Goods-Washington</v>
      </c>
      <c r="G23" s="2">
        <f>_xll.GL("Cell","Balance",,,$C$4,,G$9,$E23,$C$8,,,,,,,,,,,,,$C$5)</f>
        <v>0</v>
      </c>
    </row>
    <row r="24" spans="1:7" hidden="1" x14ac:dyDescent="0.35">
      <c r="A24" t="s">
        <v>22</v>
      </c>
      <c r="B24" t="str">
        <f t="shared" si="0"/>
        <v>Hide</v>
      </c>
      <c r="E24" t="str">
        <f>"4116"</f>
        <v>4116</v>
      </c>
      <c r="F24" t="str">
        <f>_xll.GL("Cell","AccountName",,,,,$C$6,$E24,$C$8)</f>
        <v>South Africa Sales - Finished Goods-Washington</v>
      </c>
      <c r="G24" s="2">
        <f>_xll.GL("Cell","Balance",,,$C$4,,G$9,$E24,$C$8,,,,,,,,,,,,,$C$5)</f>
        <v>0</v>
      </c>
    </row>
    <row r="25" spans="1:7" hidden="1" x14ac:dyDescent="0.35">
      <c r="A25" t="s">
        <v>22</v>
      </c>
      <c r="B25" t="str">
        <f t="shared" si="0"/>
        <v>Hide</v>
      </c>
      <c r="E25" t="str">
        <f>"4117"</f>
        <v>4117</v>
      </c>
      <c r="F25" t="str">
        <f>_xll.GL("Cell","AccountName",,,,,$C$6,$E25,$C$8)</f>
        <v>Singapore Sales - Finished Goods-Washington</v>
      </c>
      <c r="G25" s="2">
        <f>_xll.GL("Cell","Balance",,,$C$4,,G$9,$E25,$C$8,,,,,,,,,,,,,$C$5)</f>
        <v>0</v>
      </c>
    </row>
    <row r="26" spans="1:7" x14ac:dyDescent="0.35">
      <c r="A26" t="s">
        <v>22</v>
      </c>
      <c r="B26" t="str">
        <f t="shared" si="0"/>
        <v>Show</v>
      </c>
      <c r="E26" t="str">
        <f>"4510"</f>
        <v>4510</v>
      </c>
      <c r="F26" t="str">
        <f>_xll.GL("Cell","AccountName",,,,,$C$6,$E26,$C$8)</f>
        <v>Cost of Goods Sold - Finished Goods-Washington</v>
      </c>
      <c r="G26" s="2">
        <f>_xll.GL("Cell","Balance",,,$C$4,,G$9,$E26,$C$8,,,,,,,,,,,,,$C$5)</f>
        <v>135.19999999999999</v>
      </c>
    </row>
    <row r="27" spans="1:7" hidden="1" x14ac:dyDescent="0.35">
      <c r="A27" t="s">
        <v>22</v>
      </c>
      <c r="B27" t="str">
        <f t="shared" si="0"/>
        <v>Hide</v>
      </c>
      <c r="E27" t="str">
        <f>"4520"</f>
        <v>4520</v>
      </c>
      <c r="F27" t="str">
        <f>_xll.GL("Cell","AccountName",,,,,$C$6,$E27,$C$8)</f>
        <v>CoGS - Material Fixed OH-Washington</v>
      </c>
      <c r="G27" s="2">
        <f>_xll.GL("Cell","Balance",,,$C$4,,G$9,$E27,$C$8,,,,,,,,,,,,,$C$5)</f>
        <v>0</v>
      </c>
    </row>
    <row r="28" spans="1:7" hidden="1" x14ac:dyDescent="0.35">
      <c r="A28" t="s">
        <v>22</v>
      </c>
      <c r="B28" t="str">
        <f t="shared" si="0"/>
        <v>Hide</v>
      </c>
      <c r="E28" t="str">
        <f>"4750"</f>
        <v>4750</v>
      </c>
      <c r="F28" t="str">
        <f>_xll.GL("Cell","AccountName",,,,,$C$6,$E28,$C$8)</f>
        <v>Variance - Mat. Fixed OH-Washington</v>
      </c>
      <c r="G28" s="2">
        <f>_xll.GL("Cell","Balance",,,$C$4,,G$9,$E28,$C$8,,,,,,,,,,,,,$C$5)</f>
        <v>0</v>
      </c>
    </row>
    <row r="30" spans="1:7" x14ac:dyDescent="0.35">
      <c r="G30" s="7">
        <f>SUM(G12:G29)</f>
        <v>-88288.569999999992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607B0-8A94-4441-9E61-53B61CBF6357}">
  <dimension ref="A1:G20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6.7265625" bestFit="1" customWidth="1"/>
    <col min="7" max="7" width="9.1796875" bestFit="1" customWidth="1"/>
  </cols>
  <sheetData>
    <row r="1" spans="1:7" hidden="1" x14ac:dyDescent="0.35">
      <c r="A1" t="s">
        <v>3164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IF(ISERROR(VLOOKUP("Show",B12:B19,1,FALSE)),"Hidesheet","Show")</f>
        <v>Show</v>
      </c>
      <c r="G2" t="str">
        <f>IF(ABS(SUMIF(G12:G19,"&gt;0"))+ABS(SUMIF(G12:G19,"&lt;0"))=0,"Hide","Show")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"03"</f>
        <v>03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1220</v>
      </c>
      <c r="F12" t="str">
        <f>_xll.GL("Cell","AccountName",,,,,$C$6,$E12,$C$8)</f>
        <v>Credit Card Receivable-Gold-California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8" si="0">IF(ABS(SUMIF(G13:H13,"&gt;0"))+ABS(SUMIF(G13:H13,"&lt;0"))=0,"Hide","Show")</f>
        <v>Hide</v>
      </c>
      <c r="E13" t="str">
        <f>"1330"</f>
        <v>1330</v>
      </c>
      <c r="F13" t="str">
        <f>_xll.GL("Cell","AccountName",,,,,$C$6,$E13,$C$8)</f>
        <v>Inventory Returns - Warehouse-California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"1350"</f>
        <v>1350</v>
      </c>
      <c r="F14" t="str">
        <f>_xll.GL("Cell","AccountName",,,,,$C$6,$E14,$C$8)</f>
        <v>Inventory - Mat. Var. OH-California</v>
      </c>
      <c r="G14" s="2">
        <f>_xll.GL("Cell","Balance",,,$C$4,,G$9,$E14,$C$8,,,,,,,,,,,,,$C$5)</f>
        <v>0</v>
      </c>
    </row>
    <row r="15" spans="1:7" hidden="1" x14ac:dyDescent="0.35">
      <c r="A15" t="s">
        <v>22</v>
      </c>
      <c r="B15" t="str">
        <f t="shared" si="0"/>
        <v>Hide</v>
      </c>
      <c r="E15" t="str">
        <f>"1360"</f>
        <v>1360</v>
      </c>
      <c r="F15" t="str">
        <f>_xll.GL("Cell","AccountName",,,,,$C$6,$E15,$C$8)</f>
        <v>WIP - Material Var. OH-California</v>
      </c>
      <c r="G15" s="2">
        <f>_xll.GL("Cell","Balance",,,$C$4,,G$9,$E15,$C$8,,,,,,,,,,,,,$C$5)</f>
        <v>0</v>
      </c>
    </row>
    <row r="16" spans="1:7" x14ac:dyDescent="0.35">
      <c r="A16" t="s">
        <v>22</v>
      </c>
      <c r="B16" t="str">
        <f t="shared" si="0"/>
        <v>Show</v>
      </c>
      <c r="E16" t="str">
        <f>"2101"</f>
        <v>2101</v>
      </c>
      <c r="F16" t="str">
        <f>_xll.GL("Cell","AccountName",,,,,$C$6,$E16,$C$8)</f>
        <v>Accounts Payable - New Zealand-California</v>
      </c>
      <c r="G16" s="2">
        <f>_xll.GL("Cell","Balance",,,$C$4,,G$9,$E16,$C$8,,,,,,,,,,,,,$C$5)</f>
        <v>-18332.72</v>
      </c>
    </row>
    <row r="17" spans="1:7" hidden="1" x14ac:dyDescent="0.35">
      <c r="A17" t="s">
        <v>22</v>
      </c>
      <c r="B17" t="str">
        <f t="shared" si="0"/>
        <v>Hide</v>
      </c>
      <c r="E17" t="str">
        <f>"4520"</f>
        <v>4520</v>
      </c>
      <c r="F17" t="str">
        <f>_xll.GL("Cell","AccountName",,,,,$C$6,$E17,$C$8)</f>
        <v>CoGS - Material Var. OH-California</v>
      </c>
      <c r="G17" s="2">
        <f>_xll.GL("Cell","Balance",,,$C$4,,G$9,$E17,$C$8,,,,,,,,,,,,,$C$5)</f>
        <v>0</v>
      </c>
    </row>
    <row r="18" spans="1:7" hidden="1" x14ac:dyDescent="0.35">
      <c r="A18" t="s">
        <v>22</v>
      </c>
      <c r="B18" t="str">
        <f t="shared" si="0"/>
        <v>Hide</v>
      </c>
      <c r="E18" t="str">
        <f>"4750"</f>
        <v>4750</v>
      </c>
      <c r="F18" t="str">
        <f>_xll.GL("Cell","AccountName",,,,,$C$6,$E18,$C$8)</f>
        <v>Variance - Mat. Var. OH-California</v>
      </c>
      <c r="G18" s="2">
        <f>_xll.GL("Cell","Balance",,,$C$4,,G$9,$E18,$C$8,,,,,,,,,,,,,$C$5)</f>
        <v>0</v>
      </c>
    </row>
    <row r="20" spans="1:7" x14ac:dyDescent="0.35">
      <c r="G20" s="7">
        <f>SUM(G12:G19)</f>
        <v>-18332.72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6FBFF-1704-425A-BBD9-41CF466B3E16}">
  <dimension ref="A1:G22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9.54296875" bestFit="1" customWidth="1"/>
    <col min="7" max="7" width="8.1796875" bestFit="1" customWidth="1"/>
  </cols>
  <sheetData>
    <row r="1" spans="1:7" hidden="1" x14ac:dyDescent="0.35">
      <c r="A1" t="s">
        <v>3166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IF(ISERROR(VLOOKUP("Show",B12:B21,1,FALSE)),"Hidesheet","Show")</f>
        <v>Show</v>
      </c>
      <c r="G2" t="str">
        <f>IF(ABS(SUMIF(G12:G21,"&gt;0"))+ABS(SUMIF(G12:G21,"&lt;0"))=0,"Hide","Show")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"04"</f>
        <v>04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1220</v>
      </c>
      <c r="F12" t="str">
        <f>_xll.GL("Cell","AccountName",,,,,$C$6,$E12,$C$8)</f>
        <v>Credit Card Receivable-Platinum-Nevada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20" si="0">IF(ABS(SUMIF(G13:H13,"&gt;0"))+ABS(SUMIF(G13:H13,"&lt;0"))=0,"Hide","Show")</f>
        <v>Hide</v>
      </c>
      <c r="E13" t="str">
        <f>"1350"</f>
        <v>1350</v>
      </c>
      <c r="F13" t="str">
        <f>_xll.GL("Cell","AccountName",,,,,$C$6,$E13,$C$8)</f>
        <v>Inventory - Labor-Nevada</v>
      </c>
      <c r="G13" s="2">
        <f>_xll.GL("Cell","Balance",,,$C$4,,G$9,$E13,$C$8,,,,,,,,,,,,,$C$5)</f>
        <v>0</v>
      </c>
    </row>
    <row r="14" spans="1:7" x14ac:dyDescent="0.35">
      <c r="A14" t="s">
        <v>22</v>
      </c>
      <c r="B14" t="str">
        <f t="shared" si="0"/>
        <v>Show</v>
      </c>
      <c r="E14" t="str">
        <f>"1360"</f>
        <v>1360</v>
      </c>
      <c r="F14" t="str">
        <f>_xll.GL("Cell","AccountName",,,,,$C$6,$E14,$C$8)</f>
        <v>WIP - Labor-Nevada</v>
      </c>
      <c r="G14" s="2">
        <f>_xll.GL("Cell","Balance",,,$C$4,,G$9,$E14,$C$8,,,,,,,,,,,,,$C$5)</f>
        <v>41.5</v>
      </c>
    </row>
    <row r="15" spans="1:7" hidden="1" x14ac:dyDescent="0.35">
      <c r="A15" t="s">
        <v>22</v>
      </c>
      <c r="B15" t="str">
        <f t="shared" si="0"/>
        <v>Hide</v>
      </c>
      <c r="E15" t="str">
        <f>"1380"</f>
        <v>1380</v>
      </c>
      <c r="F15" t="str">
        <f>_xll.GL("Cell","AccountName",,,,,$C$6,$E15,$C$8)</f>
        <v>Labor Applied--Nevada</v>
      </c>
      <c r="G15" s="2">
        <f>_xll.GL("Cell","Balance",,,$C$4,,G$9,$E15,$C$8,,,,,,,,,,,,,$C$5)</f>
        <v>0</v>
      </c>
    </row>
    <row r="16" spans="1:7" x14ac:dyDescent="0.35">
      <c r="A16" t="s">
        <v>22</v>
      </c>
      <c r="B16" t="str">
        <f t="shared" si="0"/>
        <v>Show</v>
      </c>
      <c r="E16" t="str">
        <f>"2101"</f>
        <v>2101</v>
      </c>
      <c r="F16" t="str">
        <f>_xll.GL("Cell","AccountName",,,,,$C$6,$E16,$C$8)</f>
        <v>Accounts Payable - Germany-Nevada</v>
      </c>
      <c r="G16" s="2">
        <f>_xll.GL("Cell","Balance",,,$C$4,,G$9,$E16,$C$8,,,,,,,,,,,,,$C$5)</f>
        <v>-3780.12</v>
      </c>
    </row>
    <row r="17" spans="1:7" hidden="1" x14ac:dyDescent="0.35">
      <c r="A17" t="s">
        <v>22</v>
      </c>
      <c r="B17" t="str">
        <f t="shared" si="0"/>
        <v>Hide</v>
      </c>
      <c r="E17" t="str">
        <f>"4520"</f>
        <v>4520</v>
      </c>
      <c r="F17" t="str">
        <f>_xll.GL("Cell","AccountName",,,,,$C$6,$E17,$C$8)</f>
        <v>CoGS - Labor-Nevada</v>
      </c>
      <c r="G17" s="2">
        <f>_xll.GL("Cell","Balance",,,$C$4,,G$9,$E17,$C$8,,,,,,,,,,,,,$C$5)</f>
        <v>0</v>
      </c>
    </row>
    <row r="18" spans="1:7" hidden="1" x14ac:dyDescent="0.35">
      <c r="A18" t="s">
        <v>22</v>
      </c>
      <c r="B18" t="str">
        <f t="shared" si="0"/>
        <v>Hide</v>
      </c>
      <c r="E18" t="str">
        <f>"4750"</f>
        <v>4750</v>
      </c>
      <c r="F18" t="str">
        <f>_xll.GL("Cell","AccountName",,,,,$C$6,$E18,$C$8)</f>
        <v>Variance - Labor-Nevada</v>
      </c>
      <c r="G18" s="2">
        <f>_xll.GL("Cell","Balance",,,$C$4,,G$9,$E18,$C$8,,,,,,,,,,,,,$C$5)</f>
        <v>0</v>
      </c>
    </row>
    <row r="19" spans="1:7" hidden="1" x14ac:dyDescent="0.35">
      <c r="A19" t="s">
        <v>22</v>
      </c>
      <c r="B19" t="str">
        <f t="shared" si="0"/>
        <v>Hide</v>
      </c>
      <c r="E19" t="str">
        <f>"6170"</f>
        <v>6170</v>
      </c>
      <c r="F19" t="str">
        <f>_xll.GL("Cell","AccountName",,,,,$C$6,$E19,$C$8)</f>
        <v>Repairs &amp; Maintenance Expense-Staff-Nevada</v>
      </c>
      <c r="G19" s="2">
        <f>_xll.GL("Cell","Balance",,,$C$4,,G$9,$E19,$C$8,,,,,,,,,,,,,$C$5)</f>
        <v>0</v>
      </c>
    </row>
    <row r="20" spans="1:7" hidden="1" x14ac:dyDescent="0.35">
      <c r="A20" t="s">
        <v>22</v>
      </c>
      <c r="B20" t="str">
        <f t="shared" si="0"/>
        <v>Hide</v>
      </c>
      <c r="E20" t="str">
        <f>"6500"</f>
        <v>6500</v>
      </c>
      <c r="F20" t="str">
        <f>_xll.GL("Cell","AccountName",,,,,$C$6,$E20,$C$8)</f>
        <v>Postage/Freight Expense-Staff-Nevada</v>
      </c>
      <c r="G20" s="2">
        <f>_xll.GL("Cell","Balance",,,$C$4,,G$9,$E20,$C$8,,,,,,,,,,,,,$C$5)</f>
        <v>0</v>
      </c>
    </row>
    <row r="22" spans="1:7" x14ac:dyDescent="0.35">
      <c r="G22" s="7">
        <f>SUM(G12:G21)</f>
        <v>-3738.62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5A4D-AE7F-49CC-A8AF-8DB48607B884}">
  <dimension ref="A1:G21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7.6328125" bestFit="1" customWidth="1"/>
    <col min="7" max="7" width="7.54296875" bestFit="1" customWidth="1"/>
  </cols>
  <sheetData>
    <row r="1" spans="1:7" hidden="1" x14ac:dyDescent="0.35">
      <c r="A1" t="s">
        <v>3168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IF(ISERROR(VLOOKUP("Show",B12:B20,1,FALSE)),"Hidesheet","Show")</f>
        <v>Show</v>
      </c>
      <c r="G2" t="str">
        <f>IF(ABS(SUMIF(G12:G20,"&gt;0"))+ABS(SUMIF(G12:G20,"&lt;0"))=0,"Hide","Show")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"05"</f>
        <v>05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1350</v>
      </c>
      <c r="F12" t="str">
        <f>_xll.GL("Cell","AccountName",,,,,$C$6,$E12,$C$8)</f>
        <v>Inventory - Labor Fixed OH-Idaho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9" si="0">IF(ABS(SUMIF(G13:H13,"&gt;0"))+ABS(SUMIF(G13:H13,"&lt;0"))=0,"Hide","Show")</f>
        <v>Hide</v>
      </c>
      <c r="E13" t="str">
        <f>"1360"</f>
        <v>1360</v>
      </c>
      <c r="F13" t="str">
        <f>_xll.GL("Cell","AccountName",,,,,$C$6,$E13,$C$8)</f>
        <v>WIP - Labor Fixed OH-Idaho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"1380"</f>
        <v>1380</v>
      </c>
      <c r="F14" t="str">
        <f>_xll.GL("Cell","AccountName",,,,,$C$6,$E14,$C$8)</f>
        <v>Applied - Labor Fixed OH-Idaho</v>
      </c>
      <c r="G14" s="2">
        <f>_xll.GL("Cell","Balance",,,$C$4,,G$9,$E14,$C$8,,,,,,,,,,,,,$C$5)</f>
        <v>0</v>
      </c>
    </row>
    <row r="15" spans="1:7" x14ac:dyDescent="0.35">
      <c r="A15" t="s">
        <v>22</v>
      </c>
      <c r="B15" t="str">
        <f t="shared" si="0"/>
        <v>Show</v>
      </c>
      <c r="E15" t="str">
        <f>"2101"</f>
        <v>2101</v>
      </c>
      <c r="F15" t="str">
        <f>_xll.GL("Cell","AccountName",,,,,$C$6,$E15,$C$8)</f>
        <v>Accounts Payable - United Kingdom-Idaho</v>
      </c>
      <c r="G15" s="2">
        <f>_xll.GL("Cell","Balance",,,$C$4,,G$9,$E15,$C$8,,,,,,,,,,,,,$C$5)</f>
        <v>5904.72</v>
      </c>
    </row>
    <row r="16" spans="1:7" hidden="1" x14ac:dyDescent="0.35">
      <c r="A16" t="s">
        <v>22</v>
      </c>
      <c r="B16" t="str">
        <f t="shared" si="0"/>
        <v>Hide</v>
      </c>
      <c r="E16" t="str">
        <f>"4520"</f>
        <v>4520</v>
      </c>
      <c r="F16" t="str">
        <f>_xll.GL("Cell","AccountName",,,,,$C$6,$E16,$C$8)</f>
        <v>CoGS - Labor Fixed OH-Idaho</v>
      </c>
      <c r="G16" s="2">
        <f>_xll.GL("Cell","Balance",,,$C$4,,G$9,$E16,$C$8,,,,,,,,,,,,,$C$5)</f>
        <v>0</v>
      </c>
    </row>
    <row r="17" spans="1:7" hidden="1" x14ac:dyDescent="0.35">
      <c r="A17" t="s">
        <v>22</v>
      </c>
      <c r="B17" t="str">
        <f t="shared" si="0"/>
        <v>Hide</v>
      </c>
      <c r="E17" t="str">
        <f>"4750"</f>
        <v>4750</v>
      </c>
      <c r="F17" t="str">
        <f>_xll.GL("Cell","AccountName",,,,,$C$6,$E17,$C$8)</f>
        <v>Variance - Labor Fixed OH-Idaho</v>
      </c>
      <c r="G17" s="2">
        <f>_xll.GL("Cell","Balance",,,$C$4,,G$9,$E17,$C$8,,,,,,,,,,,,,$C$5)</f>
        <v>0</v>
      </c>
    </row>
    <row r="18" spans="1:7" hidden="1" x14ac:dyDescent="0.35">
      <c r="A18" t="s">
        <v>22</v>
      </c>
      <c r="B18" t="str">
        <f t="shared" si="0"/>
        <v>Hide</v>
      </c>
      <c r="E18" t="str">
        <f>"6170"</f>
        <v>6170</v>
      </c>
      <c r="F18" t="str">
        <f>_xll.GL("Cell","AccountName",,,,,$C$6,$E18,$C$8)</f>
        <v>Repairs &amp; Maintenance Expense-Line-Idaho</v>
      </c>
      <c r="G18" s="2">
        <f>_xll.GL("Cell","Balance",,,$C$4,,G$9,$E18,$C$8,,,,,,,,,,,,,$C$5)</f>
        <v>0</v>
      </c>
    </row>
    <row r="19" spans="1:7" hidden="1" x14ac:dyDescent="0.35">
      <c r="A19" t="s">
        <v>22</v>
      </c>
      <c r="B19" t="str">
        <f t="shared" si="0"/>
        <v>Hide</v>
      </c>
      <c r="E19" t="str">
        <f>"6500"</f>
        <v>6500</v>
      </c>
      <c r="F19" t="str">
        <f>_xll.GL("Cell","AccountName",,,,,$C$6,$E19,$C$8)</f>
        <v>Postage/Freight Expense-Line-Idaho</v>
      </c>
      <c r="G19" s="2">
        <f>_xll.GL("Cell","Balance",,,$C$4,,G$9,$E19,$C$8,,,,,,,,,,,,,$C$5)</f>
        <v>0</v>
      </c>
    </row>
    <row r="21" spans="1:7" x14ac:dyDescent="0.35">
      <c r="G21" s="7">
        <f>SUM(G12:G20)</f>
        <v>5904.72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2D5B4-D7F9-4313-9486-325FC3F2CC06}">
  <dimension ref="A1:G19"/>
  <sheetViews>
    <sheetView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5.7265625" bestFit="1" customWidth="1"/>
    <col min="7" max="7" width="9.1796875" bestFit="1" customWidth="1"/>
  </cols>
  <sheetData>
    <row r="1" spans="1:7" hidden="1" x14ac:dyDescent="0.35">
      <c r="A1" t="s">
        <v>3170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IF(ISERROR(VLOOKUP("Show",B12:B18,1,FALSE)),"Hidesheet","Show")</f>
        <v>Show</v>
      </c>
      <c r="G2" t="str">
        <f>IF(ABS(SUMIF(G12:G18,"&gt;0"))+ABS(SUMIF(G12:G18,"&lt;0"))=0,"Hide","Show")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"06"</f>
        <v>06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1350</v>
      </c>
      <c r="F12" t="str">
        <f>_xll.GL("Cell","AccountName",,,,,$C$6,$E12,$C$8)</f>
        <v>Inventory - Labor Var. OH-Montana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7" si="0">IF(ABS(SUMIF(G13:H13,"&gt;0"))+ABS(SUMIF(G13:H13,"&lt;0"))=0,"Hide","Show")</f>
        <v>Hide</v>
      </c>
      <c r="E13" t="str">
        <f>"1360"</f>
        <v>1360</v>
      </c>
      <c r="F13" t="str">
        <f>_xll.GL("Cell","AccountName",,,,,$C$6,$E13,$C$8)</f>
        <v>WIP - Labor Var. OH-Montana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"1380"</f>
        <v>1380</v>
      </c>
      <c r="F14" t="str">
        <f>_xll.GL("Cell","AccountName",,,,,$C$6,$E14,$C$8)</f>
        <v>Applied - Labor Var. OH-Montana</v>
      </c>
      <c r="G14" s="2">
        <f>_xll.GL("Cell","Balance",,,$C$4,,G$9,$E14,$C$8,,,,,,,,,,,,,$C$5)</f>
        <v>0</v>
      </c>
    </row>
    <row r="15" spans="1:7" x14ac:dyDescent="0.35">
      <c r="A15" t="s">
        <v>22</v>
      </c>
      <c r="B15" t="str">
        <f t="shared" si="0"/>
        <v>Show</v>
      </c>
      <c r="E15" t="str">
        <f>"2101"</f>
        <v>2101</v>
      </c>
      <c r="F15" t="str">
        <f>_xll.GL("Cell","AccountName",,,,,$C$6,$E15,$C$8)</f>
        <v>Accounts Payable - South Africa-Montana</v>
      </c>
      <c r="G15" s="2">
        <f>_xll.GL("Cell","Balance",,,$C$4,,G$9,$E15,$C$8,,,,,,,,,,,,,$C$5)</f>
        <v>-10967.48</v>
      </c>
    </row>
    <row r="16" spans="1:7" hidden="1" x14ac:dyDescent="0.35">
      <c r="A16" t="s">
        <v>22</v>
      </c>
      <c r="B16" t="str">
        <f t="shared" si="0"/>
        <v>Hide</v>
      </c>
      <c r="E16" t="str">
        <f>"4520"</f>
        <v>4520</v>
      </c>
      <c r="F16" t="str">
        <f>_xll.GL("Cell","AccountName",,,,,$C$6,$E16,$C$8)</f>
        <v>CoGS - Labor Var. OH-Montana</v>
      </c>
      <c r="G16" s="2">
        <f>_xll.GL("Cell","Balance",,,$C$4,,G$9,$E16,$C$8,,,,,,,,,,,,,$C$5)</f>
        <v>0</v>
      </c>
    </row>
    <row r="17" spans="1:7" hidden="1" x14ac:dyDescent="0.35">
      <c r="A17" t="s">
        <v>22</v>
      </c>
      <c r="B17" t="str">
        <f t="shared" si="0"/>
        <v>Hide</v>
      </c>
      <c r="E17" t="str">
        <f>"4750"</f>
        <v>4750</v>
      </c>
      <c r="F17" t="str">
        <f>_xll.GL("Cell","AccountName",,,,,$C$6,$E17,$C$8)</f>
        <v>Variance - Labor Var. OH-Montana</v>
      </c>
      <c r="G17" s="2">
        <f>_xll.GL("Cell","Balance",,,$C$4,,G$9,$E17,$C$8,,,,,,,,,,,,,$C$5)</f>
        <v>0</v>
      </c>
    </row>
    <row r="19" spans="1:7" x14ac:dyDescent="0.35">
      <c r="G19" s="7">
        <f>SUM(G12:G18)</f>
        <v>-10967.48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1C34B-7C15-4F14-AE8E-299223B8E59D}">
  <dimension ref="A1:G19"/>
  <sheetViews>
    <sheetView topLeftCell="C3" workbookViewId="0">
      <selection activeCell="B2" sqref="B2"/>
    </sheetView>
  </sheetViews>
  <sheetFormatPr defaultRowHeight="14.5" x14ac:dyDescent="0.35"/>
  <cols>
    <col min="1" max="1" width="9.26953125" hidden="1" customWidth="1"/>
    <col min="2" max="2" width="17" hidden="1" customWidth="1"/>
    <col min="3" max="3" width="9.90625" customWidth="1"/>
    <col min="4" max="4" width="3" customWidth="1"/>
    <col min="5" max="5" width="12.26953125" bestFit="1" customWidth="1"/>
    <col min="6" max="6" width="34.1796875" bestFit="1" customWidth="1"/>
    <col min="7" max="7" width="9.1796875" bestFit="1" customWidth="1"/>
  </cols>
  <sheetData>
    <row r="1" spans="1:7" hidden="1" x14ac:dyDescent="0.35">
      <c r="A1" t="s">
        <v>3172</v>
      </c>
      <c r="B1" t="s">
        <v>80</v>
      </c>
      <c r="E1" t="s">
        <v>11</v>
      </c>
      <c r="F1" t="s">
        <v>11</v>
      </c>
      <c r="G1" t="s">
        <v>11</v>
      </c>
    </row>
    <row r="2" spans="1:7" hidden="1" x14ac:dyDescent="0.35">
      <c r="A2" t="s">
        <v>80</v>
      </c>
      <c r="B2" t="str">
        <f>IF(ISERROR(VLOOKUP("Show",B12:B18,1,FALSE)),"Hidesheet","Show")</f>
        <v>Show</v>
      </c>
      <c r="G2" t="str">
        <f>IF(ABS(SUMIF(G12:G18,"&gt;0"))+ABS(SUMIF(G12:G18,"&lt;0"))=0,"Hide","Show")</f>
        <v>Show</v>
      </c>
    </row>
    <row r="3" spans="1:7" x14ac:dyDescent="0.35">
      <c r="C3" s="1"/>
    </row>
    <row r="4" spans="1:7" x14ac:dyDescent="0.35">
      <c r="B4" t="s">
        <v>0</v>
      </c>
      <c r="C4" s="1">
        <f>Options!D4</f>
        <v>46295</v>
      </c>
    </row>
    <row r="5" spans="1:7" x14ac:dyDescent="0.35">
      <c r="B5" t="s">
        <v>358</v>
      </c>
      <c r="C5" s="1" t="str">
        <f>Options!D8</f>
        <v>Fabrikam, Inc.|Gabrikam, Inc.</v>
      </c>
    </row>
    <row r="6" spans="1:7" x14ac:dyDescent="0.35">
      <c r="B6" t="s">
        <v>9</v>
      </c>
      <c r="C6" s="1" t="str">
        <f>Options!D5</f>
        <v>*</v>
      </c>
      <c r="F6" s="6" t="str">
        <f>"Trial Balance as of "&amp;TEXT(C4,"MMMM D, YYYY")</f>
        <v>Trial Balance as of September 30, 2026</v>
      </c>
    </row>
    <row r="7" spans="1:7" x14ac:dyDescent="0.35">
      <c r="B7" t="s">
        <v>13</v>
      </c>
      <c r="C7" s="1" t="str">
        <f>Options!D6</f>
        <v>*</v>
      </c>
    </row>
    <row r="8" spans="1:7" x14ac:dyDescent="0.35">
      <c r="B8" t="s">
        <v>10</v>
      </c>
      <c r="C8" t="str">
        <f>"07"</f>
        <v>07</v>
      </c>
      <c r="G8" s="8"/>
    </row>
    <row r="9" spans="1:7" hidden="1" x14ac:dyDescent="0.35">
      <c r="A9" t="s">
        <v>14</v>
      </c>
      <c r="C9" s="5" t="str">
        <f>Options!D7</f>
        <v>*</v>
      </c>
      <c r="G9" s="4" t="str">
        <f>_xll.NL("Columns","Accounts","Segment1","Segment1",$C$6,"Segment2",$C$7,"Segment3",$C$8,"Active","Yes")</f>
        <v>000</v>
      </c>
    </row>
    <row r="10" spans="1:7" hidden="1" x14ac:dyDescent="0.35">
      <c r="A10" t="s">
        <v>14</v>
      </c>
    </row>
    <row r="11" spans="1:7" x14ac:dyDescent="0.35">
      <c r="E11" s="4" t="s">
        <v>3</v>
      </c>
      <c r="F11" s="4" t="s">
        <v>4</v>
      </c>
      <c r="G11" s="4" t="s">
        <v>5</v>
      </c>
    </row>
    <row r="12" spans="1:7" hidden="1" x14ac:dyDescent="0.35">
      <c r="B12" t="str">
        <f>IF(ABS(SUMIF(G12:H12,"&gt;0"))+ABS(SUMIF(G12:H12,"&lt;0"))=0,"Hide","Show")</f>
        <v>Hide</v>
      </c>
      <c r="E12" t="str">
        <f>_xll.NL("Rows","Accounts","Main Account Segment","Active","Yes","Segment1",$C$6,"Segment2",$C$7,"Segment3",$C$8)</f>
        <v>1350</v>
      </c>
      <c r="F12" t="str">
        <f>_xll.GL("Cell","AccountName",,,,,$C$6,$E12,$C$8)</f>
        <v>Inventory - Machine-Wyoming</v>
      </c>
      <c r="G12" s="2">
        <f>_xll.GL("Cell","Balance",,,$C$4,,G$9,$E12,$C$8,,,,,,,,,,,,,$C$5)</f>
        <v>0</v>
      </c>
    </row>
    <row r="13" spans="1:7" hidden="1" x14ac:dyDescent="0.35">
      <c r="A13" t="s">
        <v>22</v>
      </c>
      <c r="B13" t="str">
        <f t="shared" ref="B13:B17" si="0">IF(ABS(SUMIF(G13:H13,"&gt;0"))+ABS(SUMIF(G13:H13,"&lt;0"))=0,"Hide","Show")</f>
        <v>Hide</v>
      </c>
      <c r="E13" t="str">
        <f>"1360"</f>
        <v>1360</v>
      </c>
      <c r="F13" t="str">
        <f>_xll.GL("Cell","AccountName",,,,,$C$6,$E13,$C$8)</f>
        <v>WIP - Machine-Wyoming</v>
      </c>
      <c r="G13" s="2">
        <f>_xll.GL("Cell","Balance",,,$C$4,,G$9,$E13,$C$8,,,,,,,,,,,,,$C$5)</f>
        <v>0</v>
      </c>
    </row>
    <row r="14" spans="1:7" hidden="1" x14ac:dyDescent="0.35">
      <c r="A14" t="s">
        <v>22</v>
      </c>
      <c r="B14" t="str">
        <f t="shared" si="0"/>
        <v>Hide</v>
      </c>
      <c r="E14" t="str">
        <f>"1380"</f>
        <v>1380</v>
      </c>
      <c r="F14" t="str">
        <f>_xll.GL("Cell","AccountName",,,,,$C$6,$E14,$C$8)</f>
        <v>Machine - Applied-Wyoming</v>
      </c>
      <c r="G14" s="2">
        <f>_xll.GL("Cell","Balance",,,$C$4,,G$9,$E14,$C$8,,,,,,,,,,,,,$C$5)</f>
        <v>0</v>
      </c>
    </row>
    <row r="15" spans="1:7" x14ac:dyDescent="0.35">
      <c r="A15" t="s">
        <v>22</v>
      </c>
      <c r="B15" t="str">
        <f t="shared" si="0"/>
        <v>Show</v>
      </c>
      <c r="E15" t="str">
        <f>"2101"</f>
        <v>2101</v>
      </c>
      <c r="F15" t="str">
        <f>_xll.GL("Cell","AccountName",,,,,$C$6,$E15,$C$8)</f>
        <v>Accounts Payable - Singapore-Wyoming</v>
      </c>
      <c r="G15" s="2">
        <f>_xll.GL("Cell","Balance",,,$C$4,,G$9,$E15,$C$8,,,,,,,,,,,,,$C$5)</f>
        <v>-13155.47</v>
      </c>
    </row>
    <row r="16" spans="1:7" hidden="1" x14ac:dyDescent="0.35">
      <c r="A16" t="s">
        <v>22</v>
      </c>
      <c r="B16" t="str">
        <f t="shared" si="0"/>
        <v>Hide</v>
      </c>
      <c r="E16" t="str">
        <f>"4520"</f>
        <v>4520</v>
      </c>
      <c r="F16" t="str">
        <f>_xll.GL("Cell","AccountName",,,,,$C$6,$E16,$C$8)</f>
        <v>CoGS - Machine-Wyoming</v>
      </c>
      <c r="G16" s="2">
        <f>_xll.GL("Cell","Balance",,,$C$4,,G$9,$E16,$C$8,,,,,,,,,,,,,$C$5)</f>
        <v>0</v>
      </c>
    </row>
    <row r="17" spans="1:7" hidden="1" x14ac:dyDescent="0.35">
      <c r="A17" t="s">
        <v>22</v>
      </c>
      <c r="B17" t="str">
        <f t="shared" si="0"/>
        <v>Hide</v>
      </c>
      <c r="E17" t="str">
        <f>"4750"</f>
        <v>4750</v>
      </c>
      <c r="F17" t="str">
        <f>_xll.GL("Cell","AccountName",,,,,$C$6,$E17,$C$8)</f>
        <v>Variance - Machine-Wyoming</v>
      </c>
      <c r="G17" s="2">
        <f>_xll.GL("Cell","Balance",,,$C$4,,G$9,$E17,$C$8,,,,,,,,,,,,,$C$5)</f>
        <v>0</v>
      </c>
    </row>
    <row r="19" spans="1:7" x14ac:dyDescent="0.35">
      <c r="G19" s="7">
        <f>SUM(G12:G18)</f>
        <v>-13155.47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Options</vt:lpstr>
      <vt:lpstr>00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S. Hayden</dc:creator>
  <cp:lastModifiedBy>Gabriele S. Hayden</cp:lastModifiedBy>
  <dcterms:created xsi:type="dcterms:W3CDTF">2018-08-19T23:13:23Z</dcterms:created>
  <dcterms:modified xsi:type="dcterms:W3CDTF">2018-10-17T22:45:24Z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